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B985E758-D507-4F36-A7DF-48FFEA7E4E90}" xr6:coauthVersionLast="47" xr6:coauthVersionMax="47" xr10:uidLastSave="{00000000-0000-0000-0000-000000000000}"/>
  <bookViews>
    <workbookView xWindow="-120" yWindow="-120" windowWidth="29040" windowHeight="15720" tabRatio="909" xr2:uid="{00000000-000D-0000-FFFF-FFFF00000000}"/>
  </bookViews>
  <sheets>
    <sheet name="はじめに（PC）" sheetId="8" r:id="rId1"/>
    <sheet name="はじめに (手書き)" sheetId="9" state="hidden" r:id="rId2"/>
    <sheet name="様式第1-1号" sheetId="10" r:id="rId3"/>
    <sheet name="変更認定の申請" sheetId="51" r:id="rId4"/>
    <sheet name="変更届出" sheetId="52" r:id="rId5"/>
    <sheet name="様式第1-2号" sheetId="13" r:id="rId6"/>
    <sheet name="様式第1-3号" sheetId="1" r:id="rId7"/>
    <sheet name="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構成員一覧" sheetId="28" r:id="rId14"/>
    <sheet name="みどりチェック" sheetId="47" r:id="rId15"/>
    <sheet name="長寿命化整備計画" sheetId="14" r:id="rId16"/>
    <sheet name="見積一覧(独自)" sheetId="54" state="hidden" r:id="rId17"/>
    <sheet name="工事確認書" sheetId="15" r:id="rId18"/>
    <sheet name="活動記録" sheetId="42" r:id="rId19"/>
    <sheet name="写真帳①" sheetId="49" r:id="rId20"/>
    <sheet name="写真帳②" sheetId="58" r:id="rId21"/>
    <sheet name="写真帳③" sheetId="59" r:id="rId22"/>
    <sheet name="金銭出納簿" sheetId="18" r:id="rId23"/>
    <sheet name="作業日報(独自)" sheetId="50" r:id="rId24"/>
    <sheet name="経過報告書(みどり加算)" sheetId="36" r:id="rId25"/>
    <sheet name="報告書" sheetId="19" r:id="rId26"/>
    <sheet name="別紙１ みどり加算" sheetId="33" r:id="rId27"/>
    <sheet name="別紙２ みどり加算" sheetId="35" r:id="rId28"/>
    <sheet name="別紙３ 持越金" sheetId="20" r:id="rId29"/>
    <sheet name="持越額内訳(独自)" sheetId="56" state="hidden" r:id="rId30"/>
    <sheet name="財産管理台帳" sheetId="55" r:id="rId31"/>
    <sheet name="物品管理台帳" sheetId="57" r:id="rId32"/>
    <sheet name="【選択肢】" sheetId="6" r:id="rId33"/>
    <sheet name="【活動項目番号早見表】" sheetId="21" r:id="rId34"/>
    <sheet name="【活動項目番号表】 " sheetId="17" r:id="rId35"/>
    <sheet name="【市町村用】" sheetId="25" r:id="rId36"/>
    <sheet name="別記3-1(1)" sheetId="22" r:id="rId37"/>
    <sheet name="別記3-1(３)" sheetId="23" r:id="rId38"/>
    <sheet name="別記3-1(４)" sheetId="24" r:id="rId39"/>
    <sheet name="市町村コードR6.1.1" sheetId="44" r:id="rId40"/>
    <sheet name="【参考】交付単価（PC）" sheetId="40" r:id="rId41"/>
  </sheets>
  <definedNames>
    <definedName name="_xlnm._FilterDatabase" localSheetId="18" hidden="1">活動記録!$B$7:$B$50</definedName>
    <definedName name="_xlnm._FilterDatabase" localSheetId="22" hidden="1">金銭出納簿!$C$8:$C$51</definedName>
    <definedName name="_xlnm._FilterDatabase" localSheetId="25" hidden="1">報告書!#REF!</definedName>
    <definedName name="①②に該当">活動計画書!$Q$29</definedName>
    <definedName name="①のみ該当">活動計画書!$Q$26</definedName>
    <definedName name="②のみ該当">活動計画書!$V$26</definedName>
    <definedName name="a">【選択肢】!$O$3:$O$6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【選択肢】!$H$3:$H$11</definedName>
    <definedName name="F.施設">【選択肢】!$I$3:$I$6</definedName>
    <definedName name="F.施設選択">【選択肢】!$I$3:$M$6</definedName>
    <definedName name="G.単位">【選択肢】!$N$3:$N$4</definedName>
    <definedName name="H1.構成員一覧の分類_農業者">【選択肢】!$O$3:$O$6</definedName>
    <definedName name="H2.構成員一覧の分類_農業者以外個人">【選択肢】!$O$7</definedName>
    <definedName name="H2.構成員一覧の分類_農業者以外団体">【選択肢】!$O$8:$O$15</definedName>
    <definedName name="H3.構成員一覧の分類_農業者以外団体">【選択肢】!$O$8:$O$15</definedName>
    <definedName name="I">【選択肢】!$P$3:$P$4</definedName>
    <definedName name="Ｉ.金銭出納簿の区分">【選択肢】!$P$3:$P$4</definedName>
    <definedName name="J">【選択肢】!$Q$3:$Q$10</definedName>
    <definedName name="Ｊ.金銭出納簿の収支の分類">【選択肢】!$Q$3:$Q$10</definedName>
    <definedName name="K.農村環境保全活動">【選択肢】!$Z$44:$Z$56</definedName>
    <definedName name="N.月">【選択肢】!$A$18:$A$29</definedName>
    <definedName name="O.環境負荷低減の取組">【選択肢】!$B$18:$B$23</definedName>
    <definedName name="_xlnm.Print_Area" localSheetId="40">'【参考】交付単価（PC）'!$A$1:$M$27</definedName>
    <definedName name="_xlnm.Print_Area" localSheetId="35">【市町村用】!$D$1:$AU$167</definedName>
    <definedName name="_xlnm.Print_Area" localSheetId="32">【選択肢】!$T$1:$X$90</definedName>
    <definedName name="_xlnm.Print_Area" localSheetId="1">'はじめに (手書き)'!$A$1:$H$43</definedName>
    <definedName name="_xlnm.Print_Area" localSheetId="0">'はじめに（PC）'!$A$1:$G$72</definedName>
    <definedName name="_xlnm.Print_Area" localSheetId="14">みどりチェック!$A$1:$L$36</definedName>
    <definedName name="_xlnm.Print_Area" localSheetId="9">'加算措置(みどり加算)'!$A$1:$AL$53</definedName>
    <definedName name="_xlnm.Print_Area" localSheetId="8">'加算措置(みどり加算以外)'!$A$1:$W$119</definedName>
    <definedName name="_xlnm.Print_Area" localSheetId="18">活動記録!$A$1:$R$55</definedName>
    <definedName name="_xlnm.Print_Area" localSheetId="7">活動計画書!$A$1:$X$200</definedName>
    <definedName name="_xlnm.Print_Area" localSheetId="22">金銭出納簿!$B$1:$O$68</definedName>
    <definedName name="_xlnm.Print_Area" localSheetId="24">'経過報告書(みどり加算)'!$A$1:$L$31</definedName>
    <definedName name="_xlnm.Print_Area" localSheetId="16">'見積一覧(独自)'!$A$1:$I$40</definedName>
    <definedName name="_xlnm.Print_Area" localSheetId="17">工事確認書!$A$1:$B$28</definedName>
    <definedName name="_xlnm.Print_Area" localSheetId="13">構成員一覧!$A$1:$F$78</definedName>
    <definedName name="_xlnm.Print_Area" localSheetId="30">財産管理台帳!$A$1:$U$33</definedName>
    <definedName name="_xlnm.Print_Area" localSheetId="23">'作業日報(独自)'!$B$1:$BX$65</definedName>
    <definedName name="_xlnm.Print_Area" localSheetId="29">'持越額内訳(独自)'!$A$1:$J$93</definedName>
    <definedName name="_xlnm.Print_Area" localSheetId="19">写真帳①!$B$1:$BV$124</definedName>
    <definedName name="_xlnm.Print_Area" localSheetId="20">写真帳②!$B$1:$BV$124</definedName>
    <definedName name="_xlnm.Print_Area" localSheetId="21">写真帳③!$B$1:$BV$124</definedName>
    <definedName name="_xlnm.Print_Area" localSheetId="15">長寿命化整備計画!$A$1:$M$40</definedName>
    <definedName name="_xlnm.Print_Area" localSheetId="36">'別記3-1(1)'!$A$1:$H$25</definedName>
    <definedName name="_xlnm.Print_Area" localSheetId="37">'別記3-1(３)'!$A$1:$G$39</definedName>
    <definedName name="_xlnm.Print_Area" localSheetId="38">'別記3-1(４)'!$A$1:$I$25</definedName>
    <definedName name="_xlnm.Print_Area" localSheetId="26">'別紙１ みどり加算'!$A$1:$AL$63</definedName>
    <definedName name="_xlnm.Print_Area" localSheetId="27">'別紙２ みどり加算'!$A$1:$H$27</definedName>
    <definedName name="_xlnm.Print_Area" localSheetId="28">'別紙３ 持越金'!$A$1:$N$24</definedName>
    <definedName name="_xlnm.Print_Area" localSheetId="10">'別添1 位置図'!$A$1:$I$31</definedName>
    <definedName name="_xlnm.Print_Area" localSheetId="11">'別添3 位置図'!$A$1:$J$32</definedName>
    <definedName name="_xlnm.Print_Area" localSheetId="4">変更届出!$A$1:$E$24</definedName>
    <definedName name="_xlnm.Print_Area" localSheetId="3">変更認定の申請!$A$1:$E$27</definedName>
    <definedName name="_xlnm.Print_Area" localSheetId="25">報告書!$A$1:$Z$198</definedName>
    <definedName name="_xlnm.Print_Area" localSheetId="2">'様式第1-1号'!$A$1:$E$27</definedName>
    <definedName name="_xlnm.Print_Area" localSheetId="5">'様式第1-2号'!$A$1:$H$41</definedName>
    <definedName name="_xlnm.Print_Area" localSheetId="6">'様式第1-3号'!$A$1:$O$73</definedName>
    <definedName name="Range1">活動計画書!$F$23,活動計画書!$F$30,活動計画書!#REF!</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活動計画書!$F$45:$G$45,活動計画書!$F$47:$G$47,活動計画書!$F$49:$G$49</definedName>
    <definedName name="Z_4D33B020_8F18_431B_BFB6_22453331905E_.wvu.PrintArea" localSheetId="22" hidden="1">金銭出納簿!$B$3:$M$79</definedName>
    <definedName name="Z_55631CC2_259A_4083_B467_1C3CECF47890_.wvu.PrintArea" localSheetId="36" hidden="1">'別記3-1(1)'!$A$1:$H$25</definedName>
    <definedName name="Z_B1757987_5E48_4540_9D36_911D1F6AF8D0_.wvu.PrintArea" localSheetId="36" hidden="1">'別記3-1(1)'!$A$1:$H$25</definedName>
    <definedName name="Z_DDC1C9D2_64B8_4E4E_BC4C_363BD161A28A_.wvu.PrintArea" localSheetId="36" hidden="1">'別記3-1(1)'!$A$1:$H$25</definedName>
    <definedName name="ため池">【選択肢】!$J$5:$K$5</definedName>
    <definedName name="テーマの活動項目">【選択肢】!$D$3:$G$7</definedName>
    <definedName name="夏期湛水">【選択肢】!$C$20:$G$20</definedName>
    <definedName name="該当なし">活動計画書!$V$29</definedName>
    <definedName name="活動記録写真用">活動記録!$A$9:$P$52</definedName>
    <definedName name="景観形成・生活環境保全">【選択肢】!$E$5:$G$5</definedName>
    <definedName name="江の設置_作溝実施">【選択肢】!$C$22:$F$22</definedName>
    <definedName name="江の設置_作溝未実施">【選択肢】!$C$23:$F$23</definedName>
    <definedName name="作業写真">#REF!</definedName>
    <definedName name="作業日報">#REF!</definedName>
    <definedName name="作業日報用">金銭出納簿!$A$10:$N$52</definedName>
    <definedName name="資源循環">【選択肢】!$E$7:$G$7</definedName>
    <definedName name="写真">活動記録!$A$9:$P$52</definedName>
    <definedName name="写真用">活動記録!$A$9:$P$52</definedName>
    <definedName name="水質保全">【選択肢】!$E$4:$G$4</definedName>
    <definedName name="水田貯留・地下水かん養">【選択肢】!$E$6:$G$6</definedName>
    <definedName name="水路">【選択肢】!$J$3:$K$3</definedName>
    <definedName name="生態系保全">【選択肢】!$E$3:$G$3</definedName>
    <definedName name="地域振興立法">活動計画書!$G$67:$P$69</definedName>
    <definedName name="中干し延期">【選択肢】!$C$21:$F$21</definedName>
    <definedName name="中山間">活動計画書!$M$65:$Q$65</definedName>
    <definedName name="長期中干し">【選択肢】!$C$18:$F$18</definedName>
    <definedName name="冬期湛水">【選択肢】!$C$19:$F$19</definedName>
    <definedName name="農村環境保全活動のテーマ">【選択肢】!$D$3:$G$7</definedName>
    <definedName name="農道">【選択肢】!$J$4:$K$4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7" i="2" l="1"/>
  <c r="I46" i="2"/>
  <c r="I44" i="2"/>
  <c r="I32" i="2"/>
  <c r="I30" i="2"/>
  <c r="I27" i="2"/>
  <c r="I25" i="2"/>
  <c r="I24" i="2"/>
  <c r="I23" i="2"/>
  <c r="I22" i="2"/>
  <c r="I11" i="2"/>
  <c r="I9" i="2"/>
  <c r="AY120" i="59"/>
  <c r="AM120" i="59"/>
  <c r="AY116" i="59"/>
  <c r="AM116" i="59"/>
  <c r="AY115" i="59"/>
  <c r="AM115" i="59"/>
  <c r="AY114" i="59"/>
  <c r="AM114" i="59"/>
  <c r="AY113" i="59"/>
  <c r="AM113" i="59"/>
  <c r="AY105" i="59"/>
  <c r="AM105" i="59"/>
  <c r="AY101" i="59"/>
  <c r="AM101" i="59"/>
  <c r="AY100" i="59"/>
  <c r="AM100" i="59"/>
  <c r="AY99" i="59"/>
  <c r="AM99" i="59"/>
  <c r="AY98" i="59"/>
  <c r="AM98" i="59"/>
  <c r="AY90" i="59"/>
  <c r="AM90" i="59"/>
  <c r="AY86" i="59"/>
  <c r="AM86" i="59"/>
  <c r="AY85" i="59"/>
  <c r="AM85" i="59"/>
  <c r="AY84" i="59"/>
  <c r="AM84" i="59"/>
  <c r="AY83" i="59"/>
  <c r="AM83" i="59"/>
  <c r="AY75" i="59"/>
  <c r="AM75" i="59"/>
  <c r="AY71" i="59"/>
  <c r="AM71" i="59"/>
  <c r="AY70" i="59"/>
  <c r="AM70" i="59"/>
  <c r="AY69" i="59"/>
  <c r="AM69" i="59"/>
  <c r="AY68" i="59"/>
  <c r="AM68" i="59"/>
  <c r="BJ64" i="59"/>
  <c r="AJ64" i="59"/>
  <c r="AY58" i="59"/>
  <c r="AM58" i="59"/>
  <c r="AY54" i="59"/>
  <c r="AM54" i="59"/>
  <c r="AY53" i="59"/>
  <c r="AM53" i="59"/>
  <c r="AY52" i="59"/>
  <c r="AM52" i="59"/>
  <c r="AY51" i="59"/>
  <c r="AM51" i="59"/>
  <c r="AY43" i="59"/>
  <c r="AM43" i="59"/>
  <c r="AY39" i="59"/>
  <c r="AM39" i="59"/>
  <c r="AY38" i="59"/>
  <c r="AM38" i="59"/>
  <c r="AY37" i="59"/>
  <c r="AM37" i="59"/>
  <c r="AY36" i="59"/>
  <c r="AM36" i="59"/>
  <c r="AY28" i="59"/>
  <c r="AM28" i="59"/>
  <c r="AY24" i="59"/>
  <c r="AM24" i="59"/>
  <c r="AY23" i="59"/>
  <c r="AM23" i="59"/>
  <c r="AY22" i="59"/>
  <c r="AM22" i="59"/>
  <c r="AY21" i="59"/>
  <c r="AM21" i="59"/>
  <c r="AY13" i="59"/>
  <c r="AM13" i="59"/>
  <c r="AY9" i="59"/>
  <c r="AM9" i="59"/>
  <c r="AY8" i="59"/>
  <c r="AM8" i="59"/>
  <c r="AY7" i="59"/>
  <c r="AM7" i="59"/>
  <c r="AY6" i="59"/>
  <c r="AM6" i="59"/>
  <c r="BJ2" i="59"/>
  <c r="AJ2" i="59"/>
  <c r="AY120" i="58"/>
  <c r="AM120" i="58"/>
  <c r="AY116" i="58"/>
  <c r="AM116" i="58"/>
  <c r="AY115" i="58"/>
  <c r="AM115" i="58"/>
  <c r="AY114" i="58"/>
  <c r="AM114" i="58"/>
  <c r="AY113" i="58"/>
  <c r="AM113" i="58"/>
  <c r="AY105" i="58"/>
  <c r="AM105" i="58"/>
  <c r="AY101" i="58"/>
  <c r="AM101" i="58"/>
  <c r="AY100" i="58"/>
  <c r="AM100" i="58"/>
  <c r="AY99" i="58"/>
  <c r="AM99" i="58"/>
  <c r="AY98" i="58"/>
  <c r="AM98" i="58"/>
  <c r="AY90" i="58"/>
  <c r="AM90" i="58"/>
  <c r="AY86" i="58"/>
  <c r="AM86" i="58"/>
  <c r="AY85" i="58"/>
  <c r="AM85" i="58"/>
  <c r="AY84" i="58"/>
  <c r="AM84" i="58"/>
  <c r="AY83" i="58"/>
  <c r="AM83" i="58"/>
  <c r="AY75" i="58"/>
  <c r="AM75" i="58"/>
  <c r="AY71" i="58"/>
  <c r="AM71" i="58"/>
  <c r="AY70" i="58"/>
  <c r="AM70" i="58"/>
  <c r="AY69" i="58"/>
  <c r="AM69" i="58"/>
  <c r="AY68" i="58"/>
  <c r="AM68" i="58"/>
  <c r="BJ64" i="58"/>
  <c r="AJ64" i="58"/>
  <c r="AY58" i="58"/>
  <c r="AM58" i="58"/>
  <c r="AY54" i="58"/>
  <c r="AM54" i="58"/>
  <c r="AY53" i="58"/>
  <c r="AM53" i="58"/>
  <c r="AY52" i="58"/>
  <c r="AM52" i="58"/>
  <c r="AY51" i="58"/>
  <c r="AM51" i="58"/>
  <c r="AY43" i="58"/>
  <c r="AM43" i="58"/>
  <c r="AY39" i="58"/>
  <c r="AM39" i="58"/>
  <c r="AY38" i="58"/>
  <c r="AM38" i="58"/>
  <c r="AY37" i="58"/>
  <c r="AM37" i="58"/>
  <c r="AY36" i="58"/>
  <c r="AM36" i="58"/>
  <c r="AY28" i="58"/>
  <c r="AM28" i="58"/>
  <c r="AY24" i="58"/>
  <c r="AM24" i="58"/>
  <c r="AY23" i="58"/>
  <c r="AM23" i="58"/>
  <c r="AY22" i="58"/>
  <c r="AM22" i="58"/>
  <c r="AY21" i="58"/>
  <c r="AM21" i="58"/>
  <c r="AY13" i="58"/>
  <c r="AM13" i="58"/>
  <c r="AM9" i="58"/>
  <c r="AM8" i="58"/>
  <c r="AM7" i="58"/>
  <c r="AY6" i="58"/>
  <c r="AM6" i="58"/>
  <c r="BJ2" i="58"/>
  <c r="AJ2" i="58"/>
  <c r="AY120" i="49"/>
  <c r="AY116" i="49"/>
  <c r="AY115" i="49"/>
  <c r="AY114" i="49"/>
  <c r="AY113" i="49"/>
  <c r="AY105" i="49"/>
  <c r="AY101" i="49"/>
  <c r="AY100" i="49"/>
  <c r="AY99" i="49"/>
  <c r="AY98" i="49"/>
  <c r="AY90" i="49"/>
  <c r="AY86" i="49"/>
  <c r="AY85" i="49"/>
  <c r="AY84" i="49"/>
  <c r="AY83" i="49"/>
  <c r="AY75" i="49"/>
  <c r="AY71" i="49"/>
  <c r="AY70" i="49"/>
  <c r="AY69" i="49"/>
  <c r="AY68" i="49"/>
  <c r="AY58" i="49"/>
  <c r="AY54" i="49"/>
  <c r="AY53" i="49"/>
  <c r="AY52" i="49"/>
  <c r="AY51" i="49"/>
  <c r="AY39" i="49"/>
  <c r="AY38" i="49"/>
  <c r="AY37" i="49"/>
  <c r="AY24" i="49"/>
  <c r="AY23" i="49"/>
  <c r="AY22" i="49"/>
  <c r="AR185" i="2"/>
  <c r="I2" i="57"/>
  <c r="G68" i="56" l="1"/>
  <c r="E68" i="56"/>
  <c r="D68" i="56"/>
  <c r="D77" i="56"/>
  <c r="E77" i="56"/>
  <c r="G77" i="56"/>
  <c r="G86" i="56"/>
  <c r="E86" i="56"/>
  <c r="D86" i="56"/>
  <c r="J86" i="56"/>
  <c r="J77" i="56"/>
  <c r="J68" i="56"/>
  <c r="G55" i="56"/>
  <c r="E55" i="56"/>
  <c r="D55" i="56"/>
  <c r="J55" i="56"/>
  <c r="H55" i="56"/>
  <c r="F55" i="56"/>
  <c r="G46" i="56"/>
  <c r="E46" i="56"/>
  <c r="J46" i="56"/>
  <c r="H46" i="56"/>
  <c r="F46" i="56"/>
  <c r="D46" i="56"/>
  <c r="G37" i="56"/>
  <c r="E37" i="56"/>
  <c r="D37" i="56"/>
  <c r="G24" i="56"/>
  <c r="E24" i="56"/>
  <c r="D24" i="56"/>
  <c r="G15" i="56"/>
  <c r="E15" i="56"/>
  <c r="D15" i="56"/>
  <c r="G6" i="56"/>
  <c r="E6" i="56"/>
  <c r="D6" i="56"/>
  <c r="P13" i="50"/>
  <c r="I93" i="56"/>
  <c r="I84" i="56"/>
  <c r="I75" i="56"/>
  <c r="I62" i="56"/>
  <c r="I53" i="56"/>
  <c r="I44" i="56"/>
  <c r="I31" i="56"/>
  <c r="I22" i="56"/>
  <c r="I13" i="56"/>
  <c r="C3" i="56" l="1"/>
  <c r="C65" i="56"/>
  <c r="C34" i="56"/>
  <c r="D7" i="55" l="1"/>
  <c r="F7" i="55"/>
  <c r="O25" i="55"/>
  <c r="N25" i="55"/>
  <c r="M25" i="55"/>
  <c r="L25" i="55"/>
  <c r="K25" i="55"/>
  <c r="J25" i="55"/>
  <c r="AY43" i="49"/>
  <c r="B32" i="54"/>
  <c r="B26" i="54"/>
  <c r="B20" i="54"/>
  <c r="B14" i="54"/>
  <c r="D32" i="54"/>
  <c r="D26" i="54"/>
  <c r="D20" i="54"/>
  <c r="D14" i="54"/>
  <c r="N157" i="19"/>
  <c r="B55" i="19"/>
  <c r="N150" i="19"/>
  <c r="AY36" i="49"/>
  <c r="AY13" i="49"/>
  <c r="AM9" i="49"/>
  <c r="Z33" i="3"/>
  <c r="Z31" i="3"/>
  <c r="Z102" i="3"/>
  <c r="Z64" i="3"/>
  <c r="Z62" i="3"/>
  <c r="C32" i="3" l="1"/>
  <c r="C30" i="3"/>
  <c r="F47" i="2"/>
  <c r="F45" i="2"/>
  <c r="I45" i="2" s="1"/>
  <c r="M3" i="1"/>
  <c r="F6" i="13"/>
  <c r="C3" i="54"/>
  <c r="G3" i="54"/>
  <c r="F3" i="54"/>
  <c r="E3" i="54"/>
  <c r="D3" i="54"/>
  <c r="E8" i="52"/>
  <c r="E7" i="52"/>
  <c r="E8" i="51"/>
  <c r="E7" i="51"/>
  <c r="A5" i="52"/>
  <c r="A5" i="51"/>
  <c r="I34" i="3" l="1"/>
  <c r="I65" i="3"/>
  <c r="F66" i="3"/>
  <c r="Z35" i="3"/>
  <c r="F35" i="3" s="1"/>
  <c r="C33" i="3"/>
  <c r="H53" i="18"/>
  <c r="I53" i="18" l="1"/>
  <c r="F30" i="2"/>
  <c r="F23" i="2"/>
  <c r="F51" i="42"/>
  <c r="M51" i="42"/>
  <c r="N51" i="42"/>
  <c r="O51" i="42"/>
  <c r="BA8" i="25"/>
  <c r="C66" i="3" l="1"/>
  <c r="C64" i="3"/>
  <c r="C63" i="3"/>
  <c r="C35" i="3"/>
  <c r="I35" i="3" s="1"/>
  <c r="C62" i="3"/>
  <c r="F31" i="3"/>
  <c r="BC8" i="25" l="1"/>
  <c r="C37" i="2"/>
  <c r="AM120" i="49" l="1"/>
  <c r="AM105" i="49"/>
  <c r="AM13" i="49"/>
  <c r="AM28" i="49"/>
  <c r="AM43" i="49"/>
  <c r="AM58" i="49"/>
  <c r="AM75" i="49"/>
  <c r="AM90" i="49"/>
  <c r="P143" i="2" l="1"/>
  <c r="P163" i="2"/>
  <c r="U84" i="2"/>
  <c r="C101" i="3"/>
  <c r="C102" i="3"/>
  <c r="S102" i="3" s="1"/>
  <c r="I32" i="3"/>
  <c r="I30" i="3"/>
  <c r="I63" i="3"/>
  <c r="C61" i="3"/>
  <c r="I61" i="3" s="1"/>
  <c r="C31" i="3"/>
  <c r="I31" i="3" s="1"/>
  <c r="AM115" i="49"/>
  <c r="AM100" i="49"/>
  <c r="AM85" i="49"/>
  <c r="AM70" i="49"/>
  <c r="AM53" i="49"/>
  <c r="AM38" i="49"/>
  <c r="AM23" i="49"/>
  <c r="AM8" i="49"/>
  <c r="AY6" i="49" l="1"/>
  <c r="AY28" i="49"/>
  <c r="AY21" i="49"/>
  <c r="J102" i="3"/>
  <c r="F64" i="3"/>
  <c r="F62" i="3"/>
  <c r="F33" i="3"/>
  <c r="I49" i="2" l="1"/>
  <c r="N74" i="19" l="1"/>
  <c r="N73" i="19"/>
  <c r="N72" i="19"/>
  <c r="N71" i="19"/>
  <c r="N70" i="19"/>
  <c r="A33" i="18"/>
  <c r="A32" i="18"/>
  <c r="A31" i="18"/>
  <c r="A30" i="18"/>
  <c r="A29" i="18"/>
  <c r="A28" i="18"/>
  <c r="A39" i="18"/>
  <c r="A38" i="18"/>
  <c r="A37" i="18"/>
  <c r="A36" i="18"/>
  <c r="A35" i="18"/>
  <c r="A34" i="18"/>
  <c r="A27" i="18"/>
  <c r="A26" i="18"/>
  <c r="A25" i="18"/>
  <c r="A24" i="18"/>
  <c r="A23" i="18"/>
  <c r="A22" i="18"/>
  <c r="A18" i="18"/>
  <c r="A17" i="18"/>
  <c r="A16" i="18"/>
  <c r="A15" i="18"/>
  <c r="N135" i="19" l="1"/>
  <c r="AG21" i="28"/>
  <c r="AH21" i="28"/>
  <c r="AI21" i="28"/>
  <c r="AJ21" i="28"/>
  <c r="AK21" i="28"/>
  <c r="AL21" i="28"/>
  <c r="AM21" i="28"/>
  <c r="AN21" i="28"/>
  <c r="AO21" i="28"/>
  <c r="AP21" i="28"/>
  <c r="AQ21" i="28"/>
  <c r="AR21" i="28"/>
  <c r="AF21" i="28"/>
  <c r="AS21" i="28" l="1"/>
  <c r="C64" i="28" s="1"/>
  <c r="I48" i="2"/>
  <c r="C53" i="2" l="1"/>
  <c r="C52" i="2"/>
  <c r="I13" i="2"/>
  <c r="C36" i="2"/>
  <c r="C17" i="2"/>
  <c r="S101" i="3"/>
  <c r="O115" i="3"/>
  <c r="O114" i="3"/>
  <c r="O113" i="3"/>
  <c r="O112" i="3"/>
  <c r="O111" i="3"/>
  <c r="O110" i="3"/>
  <c r="O109" i="3"/>
  <c r="O108" i="3"/>
  <c r="I37" i="2"/>
  <c r="I52" i="2" l="1"/>
  <c r="I54" i="2" s="1"/>
  <c r="I36" i="2"/>
  <c r="I17" i="2"/>
  <c r="I12" i="2"/>
  <c r="I131" i="19" l="1"/>
  <c r="AM116" i="49"/>
  <c r="AM114" i="49"/>
  <c r="AM113" i="49"/>
  <c r="AM101" i="49"/>
  <c r="AM99" i="49"/>
  <c r="AM98" i="49"/>
  <c r="AM86" i="49"/>
  <c r="AM84" i="49"/>
  <c r="AM83" i="49"/>
  <c r="AM71" i="49"/>
  <c r="AM69" i="49"/>
  <c r="AM68" i="49"/>
  <c r="AM54" i="49"/>
  <c r="AM52" i="49"/>
  <c r="AM51" i="49"/>
  <c r="AM39" i="49"/>
  <c r="AM37" i="49"/>
  <c r="AM36" i="49"/>
  <c r="AM24" i="49"/>
  <c r="AM22" i="49"/>
  <c r="AM21" i="49"/>
  <c r="F45" i="42" l="1"/>
  <c r="F46" i="42"/>
  <c r="F47" i="42"/>
  <c r="F48" i="42"/>
  <c r="F49" i="42"/>
  <c r="F50" i="42"/>
  <c r="F11" i="42"/>
  <c r="E56" i="42"/>
  <c r="D56" i="42"/>
  <c r="S38" i="6"/>
  <c r="S37" i="6"/>
  <c r="S36" i="6"/>
  <c r="S29" i="6"/>
  <c r="S154" i="19" l="1"/>
  <c r="BJ64" i="49" l="1"/>
  <c r="AJ64" i="49"/>
  <c r="H17" i="22"/>
  <c r="S34" i="6" l="1"/>
  <c r="S8" i="6"/>
  <c r="S55" i="6"/>
  <c r="S54" i="6"/>
  <c r="S53" i="6"/>
  <c r="S52" i="6"/>
  <c r="S51" i="6"/>
  <c r="S50" i="6"/>
  <c r="S49" i="6"/>
  <c r="S48" i="6"/>
  <c r="S47" i="6"/>
  <c r="S46" i="6"/>
  <c r="S45" i="6"/>
  <c r="S44" i="6"/>
  <c r="S21" i="6"/>
  <c r="S17" i="6"/>
  <c r="S16" i="6"/>
  <c r="S79" i="6"/>
  <c r="S78" i="6"/>
  <c r="S75" i="6"/>
  <c r="S76" i="6"/>
  <c r="S77" i="6"/>
  <c r="S74" i="6"/>
  <c r="S11" i="6"/>
  <c r="S73" i="6"/>
  <c r="S72" i="6"/>
  <c r="S71" i="6"/>
  <c r="S70" i="6"/>
  <c r="S68" i="6"/>
  <c r="S69" i="6"/>
  <c r="S35" i="6"/>
  <c r="S39" i="6"/>
  <c r="S30" i="6"/>
  <c r="S31" i="6"/>
  <c r="S32" i="6"/>
  <c r="S33" i="6"/>
  <c r="S20" i="6"/>
  <c r="S19" i="6"/>
  <c r="S14" i="6"/>
  <c r="S65" i="6"/>
  <c r="S66" i="6"/>
  <c r="K20" i="20"/>
  <c r="D20" i="20"/>
  <c r="B7" i="50"/>
  <c r="AJ5" i="50"/>
  <c r="BJ2" i="49"/>
  <c r="AJ2" i="49"/>
  <c r="AM7" i="49"/>
  <c r="AM6" i="49"/>
  <c r="A10" i="42" l="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L64" i="18"/>
  <c r="M64" i="18"/>
  <c r="L65" i="18"/>
  <c r="M65" i="18"/>
  <c r="L66" i="18"/>
  <c r="M66" i="18"/>
  <c r="L63" i="18"/>
  <c r="M63" i="18"/>
  <c r="F64" i="18"/>
  <c r="F65" i="18"/>
  <c r="F66" i="18"/>
  <c r="F63" i="18"/>
  <c r="C38" i="2" l="1"/>
  <c r="N154" i="19"/>
  <c r="O154" i="19" s="1"/>
  <c r="O150" i="19"/>
  <c r="N151" i="19"/>
  <c r="O151" i="19" s="1"/>
  <c r="N155" i="19"/>
  <c r="O155" i="19" s="1"/>
  <c r="N82" i="19"/>
  <c r="N84" i="19"/>
  <c r="N83" i="19"/>
  <c r="N80" i="19"/>
  <c r="N79" i="19"/>
  <c r="N77" i="19"/>
  <c r="G174" i="19" l="1"/>
  <c r="L38" i="19" l="1"/>
  <c r="L39" i="19"/>
  <c r="L37" i="19"/>
  <c r="J61" i="18"/>
  <c r="J62" i="18"/>
  <c r="J60" i="18"/>
  <c r="J43" i="18"/>
  <c r="J44" i="18" s="1"/>
  <c r="J45" i="18" s="1"/>
  <c r="J46" i="18" s="1"/>
  <c r="J47" i="18" s="1"/>
  <c r="J48" i="18" s="1"/>
  <c r="J49" i="18" s="1"/>
  <c r="J50" i="18" s="1"/>
  <c r="J51" i="18" s="1"/>
  <c r="J10" i="18"/>
  <c r="J11" i="18" s="1"/>
  <c r="J12" i="18" s="1"/>
  <c r="J13" i="18" s="1"/>
  <c r="J14" i="18" s="1"/>
  <c r="A44" i="18"/>
  <c r="A45" i="18"/>
  <c r="A46" i="18"/>
  <c r="A47" i="18"/>
  <c r="A48" i="18"/>
  <c r="A49" i="18"/>
  <c r="A50" i="18"/>
  <c r="A51" i="18"/>
  <c r="A43" i="18"/>
  <c r="A11" i="18"/>
  <c r="A12" i="18"/>
  <c r="A13" i="18"/>
  <c r="A14" i="18"/>
  <c r="A19" i="18"/>
  <c r="A20" i="18"/>
  <c r="A21" i="18"/>
  <c r="A10" i="18"/>
  <c r="I41" i="18"/>
  <c r="H41" i="18"/>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M45" i="42"/>
  <c r="N45" i="42"/>
  <c r="O45" i="42"/>
  <c r="M46" i="42"/>
  <c r="N46" i="42"/>
  <c r="O46" i="42"/>
  <c r="N66" i="19"/>
  <c r="N65" i="19"/>
  <c r="N104" i="19"/>
  <c r="N106" i="19"/>
  <c r="B13" i="23" s="1"/>
  <c r="C13" i="23" s="1"/>
  <c r="N107" i="19"/>
  <c r="B14" i="23" s="1"/>
  <c r="C14" i="23" s="1"/>
  <c r="N108" i="19"/>
  <c r="B15" i="23" s="1"/>
  <c r="C15" i="23" s="1"/>
  <c r="N109" i="19"/>
  <c r="B16" i="23" s="1"/>
  <c r="C16" i="23" s="1"/>
  <c r="N110" i="19"/>
  <c r="B17" i="23" s="1"/>
  <c r="C17" i="23" s="1"/>
  <c r="N105" i="19"/>
  <c r="Y74" i="6"/>
  <c r="Y75" i="6"/>
  <c r="Y76" i="6"/>
  <c r="Y77" i="6"/>
  <c r="Y78" i="6"/>
  <c r="Y79" i="6"/>
  <c r="J15" i="18" l="1"/>
  <c r="J16" i="18" s="1"/>
  <c r="J17" i="18" s="1"/>
  <c r="J18" i="18" s="1"/>
  <c r="J19" i="18" s="1"/>
  <c r="J20" i="18" s="1"/>
  <c r="J21" i="18" s="1"/>
  <c r="J22" i="18" s="1"/>
  <c r="J23" i="18" s="1"/>
  <c r="J24" i="18" s="1"/>
  <c r="J25" i="18" s="1"/>
  <c r="J26" i="18" s="1"/>
  <c r="J27" i="18" s="1"/>
  <c r="CD25" i="50"/>
  <c r="CC25" i="50"/>
  <c r="R18" i="50"/>
  <c r="R17" i="50"/>
  <c r="Y9" i="50"/>
  <c r="M23" i="50"/>
  <c r="R21" i="50"/>
  <c r="CB16" i="50"/>
  <c r="R16" i="50" s="1"/>
  <c r="R20" i="50"/>
  <c r="L36" i="19"/>
  <c r="L44" i="19"/>
  <c r="O107" i="19"/>
  <c r="H54" i="18"/>
  <c r="I54" i="18"/>
  <c r="J53" i="18"/>
  <c r="J41" i="18"/>
  <c r="O106" i="19"/>
  <c r="J28" i="18" l="1"/>
  <c r="J29" i="18" s="1"/>
  <c r="J30" i="18" s="1"/>
  <c r="J31" i="18" s="1"/>
  <c r="J32" i="18" s="1"/>
  <c r="J33" i="18" s="1"/>
  <c r="J34" i="18" s="1"/>
  <c r="J35" i="18" s="1"/>
  <c r="J36" i="18" s="1"/>
  <c r="J37" i="18" s="1"/>
  <c r="J38" i="18" s="1"/>
  <c r="J39" i="18" s="1"/>
  <c r="CE25" i="50"/>
  <c r="M24" i="50" s="1"/>
  <c r="D24" i="50"/>
  <c r="J54" i="18"/>
  <c r="O71" i="19" l="1"/>
  <c r="O72" i="19"/>
  <c r="O73" i="19"/>
  <c r="O74" i="19"/>
  <c r="J5" i="47"/>
  <c r="B165" i="19" l="1"/>
  <c r="L23" i="3"/>
  <c r="L24" i="3"/>
  <c r="L25" i="3"/>
  <c r="P188" i="2" l="1"/>
  <c r="P189" i="2"/>
  <c r="P190" i="2"/>
  <c r="P191" i="2"/>
  <c r="P192" i="2"/>
  <c r="P193" i="2"/>
  <c r="P194" i="2"/>
  <c r="P195" i="2"/>
  <c r="P196" i="2"/>
  <c r="P187" i="2"/>
  <c r="M165" i="19" s="1"/>
  <c r="S188" i="2"/>
  <c r="O166" i="19" s="1"/>
  <c r="U166" i="19" s="1"/>
  <c r="G166" i="19"/>
  <c r="G167" i="19"/>
  <c r="G168" i="19"/>
  <c r="G169" i="19"/>
  <c r="G170" i="19"/>
  <c r="G171" i="19"/>
  <c r="G172" i="19"/>
  <c r="G173" i="19"/>
  <c r="B166" i="19"/>
  <c r="B167" i="19"/>
  <c r="B168" i="19"/>
  <c r="B169" i="19"/>
  <c r="B170" i="19"/>
  <c r="B171" i="19"/>
  <c r="B172" i="19"/>
  <c r="B173" i="19"/>
  <c r="B174" i="19"/>
  <c r="D166" i="19"/>
  <c r="D167" i="19"/>
  <c r="D168" i="19"/>
  <c r="D169" i="19"/>
  <c r="D170" i="19"/>
  <c r="D171" i="19"/>
  <c r="D172" i="19"/>
  <c r="D173" i="19"/>
  <c r="D174" i="19"/>
  <c r="EO8" i="25"/>
  <c r="B12" i="23" l="1"/>
  <c r="C12" i="23" s="1"/>
  <c r="M11" i="42" l="1"/>
  <c r="N11" i="42"/>
  <c r="O11" i="42"/>
  <c r="L43" i="19" l="1"/>
  <c r="L41" i="19"/>
  <c r="CL8" i="25"/>
  <c r="E62" i="18"/>
  <c r="E61" i="18"/>
  <c r="E60" i="18"/>
  <c r="J68" i="18" l="1"/>
  <c r="L67" i="18" s="1"/>
  <c r="L68" i="18" l="1"/>
  <c r="L46" i="19"/>
  <c r="S187" i="2"/>
  <c r="O165" i="19" s="1"/>
  <c r="U165" i="19" s="1"/>
  <c r="G2" i="35"/>
  <c r="N117" i="19"/>
  <c r="N118" i="19"/>
  <c r="N119" i="19"/>
  <c r="N120" i="19"/>
  <c r="N116"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M47" i="42"/>
  <c r="N47" i="42"/>
  <c r="O47" i="42"/>
  <c r="M48" i="42"/>
  <c r="N48" i="42"/>
  <c r="O48" i="42"/>
  <c r="M49" i="42"/>
  <c r="N49" i="42"/>
  <c r="O49" i="42"/>
  <c r="M50" i="42"/>
  <c r="N50" i="42"/>
  <c r="O50" i="42"/>
  <c r="AY7" i="49" l="1"/>
  <c r="AY7" i="58"/>
  <c r="AY8" i="58"/>
  <c r="AY8" i="49"/>
  <c r="AY9" i="58"/>
  <c r="AY9" i="49"/>
  <c r="E55" i="42"/>
  <c r="D55" i="42"/>
  <c r="C92" i="3"/>
  <c r="N166" i="19" l="1"/>
  <c r="N167" i="19"/>
  <c r="N168" i="19"/>
  <c r="N169" i="19"/>
  <c r="N170" i="19"/>
  <c r="N171" i="19"/>
  <c r="N172" i="19"/>
  <c r="N173" i="19"/>
  <c r="N174" i="19"/>
  <c r="N165" i="19"/>
  <c r="M41" i="29"/>
  <c r="P126" i="2"/>
  <c r="S196" i="2"/>
  <c r="O174" i="19" s="1"/>
  <c r="U174" i="19" s="1"/>
  <c r="S195" i="2"/>
  <c r="O173" i="19" s="1"/>
  <c r="U173" i="19" s="1"/>
  <c r="S194" i="2"/>
  <c r="O172" i="19" s="1"/>
  <c r="U172" i="19" s="1"/>
  <c r="S193" i="2"/>
  <c r="O171" i="19" s="1"/>
  <c r="U171" i="19" s="1"/>
  <c r="S192" i="2"/>
  <c r="O170" i="19" s="1"/>
  <c r="U170" i="19" s="1"/>
  <c r="S191" i="2"/>
  <c r="O169" i="19" s="1"/>
  <c r="U169" i="19" s="1"/>
  <c r="S190" i="2"/>
  <c r="O168" i="19" s="1"/>
  <c r="U168" i="19" s="1"/>
  <c r="S189" i="2"/>
  <c r="O167" i="19" s="1"/>
  <c r="U167" i="19" s="1"/>
  <c r="E68" i="18" l="1"/>
  <c r="F67" i="18" s="1"/>
  <c r="L45" i="19" s="1"/>
  <c r="FZ8" i="25"/>
  <c r="GE8" i="25"/>
  <c r="GD8" i="25"/>
  <c r="GC8" i="25"/>
  <c r="GB8" i="25"/>
  <c r="GA8" i="25"/>
  <c r="GF8" i="25"/>
  <c r="FK8" i="25"/>
  <c r="FJ8" i="25"/>
  <c r="FI8" i="25"/>
  <c r="FH8" i="25"/>
  <c r="FG8" i="25"/>
  <c r="FF8" i="25"/>
  <c r="ET8" i="25"/>
  <c r="ES8" i="25"/>
  <c r="ER8" i="25"/>
  <c r="EQ8" i="25"/>
  <c r="EP8" i="25"/>
  <c r="CW8" i="25"/>
  <c r="F68" i="18" l="1"/>
  <c r="FY8" i="25"/>
  <c r="AU8" i="25"/>
  <c r="AT8" i="25"/>
  <c r="AS8" i="25"/>
  <c r="AQ8" i="25"/>
  <c r="AP8" i="25"/>
  <c r="AO8" i="25"/>
  <c r="I8" i="25"/>
  <c r="C93" i="3"/>
  <c r="C94" i="3" s="1"/>
  <c r="C95" i="3" s="1"/>
  <c r="C96" i="3" s="1"/>
  <c r="P138" i="2" l="1"/>
  <c r="E117" i="19" l="1"/>
  <c r="E118" i="19"/>
  <c r="E119" i="19"/>
  <c r="E120" i="19"/>
  <c r="E116" i="19"/>
  <c r="S67" i="6"/>
  <c r="S64" i="6"/>
  <c r="S56" i="6"/>
  <c r="D4" i="36" l="1"/>
  <c r="J8" i="36"/>
  <c r="J7" i="36"/>
  <c r="F24" i="35"/>
  <c r="F23" i="35"/>
  <c r="F22" i="35"/>
  <c r="F21" i="35"/>
  <c r="F20" i="35"/>
  <c r="F19" i="35"/>
  <c r="F25" i="35" l="1"/>
  <c r="P161" i="2"/>
  <c r="P162" i="2" l="1"/>
  <c r="L26" i="3"/>
  <c r="N137" i="19" l="1"/>
  <c r="B35" i="23"/>
  <c r="C35" i="23" s="1"/>
  <c r="N136" i="19"/>
  <c r="B36" i="23" s="1"/>
  <c r="C36" i="23" s="1"/>
  <c r="N126" i="19"/>
  <c r="N127" i="19"/>
  <c r="N128" i="19"/>
  <c r="N129" i="19"/>
  <c r="N132" i="19"/>
  <c r="N133" i="19"/>
  <c r="N134" i="19"/>
  <c r="N125" i="19"/>
  <c r="N122" i="19"/>
  <c r="N112" i="19"/>
  <c r="N113" i="19"/>
  <c r="N114" i="19"/>
  <c r="N115" i="19"/>
  <c r="N111" i="19"/>
  <c r="N100" i="19"/>
  <c r="N101" i="19"/>
  <c r="N102" i="19"/>
  <c r="N103" i="19"/>
  <c r="N99" i="19"/>
  <c r="N81" i="19"/>
  <c r="N78" i="19"/>
  <c r="N76" i="19"/>
  <c r="N75" i="19"/>
  <c r="N69" i="19"/>
  <c r="N67" i="19"/>
  <c r="N64" i="19"/>
  <c r="N63" i="19"/>
  <c r="Y7" i="6"/>
  <c r="Y8" i="6"/>
  <c r="Y9" i="6"/>
  <c r="Y10" i="6"/>
  <c r="Y11" i="6"/>
  <c r="Y12" i="6"/>
  <c r="Y13" i="6"/>
  <c r="Y14" i="6"/>
  <c r="Y15" i="6"/>
  <c r="Y16" i="6"/>
  <c r="Y17" i="6"/>
  <c r="Y18" i="6"/>
  <c r="Y19" i="6"/>
  <c r="Y20" i="6"/>
  <c r="Y21" i="6"/>
  <c r="Y22" i="6"/>
  <c r="Y23" i="6"/>
  <c r="Y24" i="6"/>
  <c r="Y25" i="6"/>
  <c r="Y26" i="6"/>
  <c r="Y27" i="6"/>
  <c r="Y28" i="6"/>
  <c r="Y29" i="6"/>
  <c r="Y30" i="6"/>
  <c r="Y31" i="6"/>
  <c r="Y32" i="6"/>
  <c r="Y33" i="6"/>
  <c r="Y34" i="6"/>
  <c r="Y35" i="6"/>
  <c r="Y36" i="6"/>
  <c r="Y37" i="6"/>
  <c r="Y38" i="6"/>
  <c r="Y39" i="6"/>
  <c r="B20" i="23" s="1"/>
  <c r="C20" i="23" s="1"/>
  <c r="Y40" i="6"/>
  <c r="Y41" i="6"/>
  <c r="Y42" i="6"/>
  <c r="Y43" i="6"/>
  <c r="Y44" i="6"/>
  <c r="DT8" i="25" s="1"/>
  <c r="Y45" i="6"/>
  <c r="DU8" i="25" s="1"/>
  <c r="Y46" i="6"/>
  <c r="DV8" i="25" s="1"/>
  <c r="Y47" i="6"/>
  <c r="Y48" i="6"/>
  <c r="DX8" i="25" s="1"/>
  <c r="Y49" i="6"/>
  <c r="DY8" i="25" s="1"/>
  <c r="Y50" i="6"/>
  <c r="DZ8" i="25" s="1"/>
  <c r="Y51" i="6"/>
  <c r="Y52" i="6"/>
  <c r="Y53" i="6"/>
  <c r="Y54" i="6"/>
  <c r="ED8" i="25" s="1"/>
  <c r="Y55" i="6"/>
  <c r="Y56" i="6"/>
  <c r="Y57" i="6"/>
  <c r="Y58" i="6"/>
  <c r="Y59" i="6"/>
  <c r="Y60" i="6"/>
  <c r="Y61" i="6"/>
  <c r="Y62" i="6"/>
  <c r="Y63" i="6"/>
  <c r="Y64" i="6"/>
  <c r="Y65" i="6"/>
  <c r="O135" i="19" s="1"/>
  <c r="Y66" i="6"/>
  <c r="Y67" i="6"/>
  <c r="Y68" i="6"/>
  <c r="Y69" i="6"/>
  <c r="Y70" i="6"/>
  <c r="Y71" i="6"/>
  <c r="Y72" i="6"/>
  <c r="Y73" i="6"/>
  <c r="Y6" i="6"/>
  <c r="I55" i="56" l="1"/>
  <c r="I46" i="56"/>
  <c r="DW8" i="25"/>
  <c r="I86" i="56"/>
  <c r="I77" i="56"/>
  <c r="I68" i="56"/>
  <c r="O118" i="19"/>
  <c r="EB8" i="25"/>
  <c r="O117" i="19"/>
  <c r="EA8" i="25"/>
  <c r="O119" i="19"/>
  <c r="EC8" i="25"/>
  <c r="O120" i="19"/>
  <c r="EE8" i="25"/>
  <c r="O116" i="19"/>
  <c r="B34" i="23"/>
  <c r="C34" i="23" s="1"/>
  <c r="O134" i="19"/>
  <c r="O63" i="19"/>
  <c r="O77" i="19"/>
  <c r="L18" i="3"/>
  <c r="L19" i="3"/>
  <c r="L20" i="3"/>
  <c r="L21" i="3"/>
  <c r="L22" i="3"/>
  <c r="L17" i="3"/>
  <c r="Z8" i="25" l="1"/>
  <c r="Y8" i="25"/>
  <c r="O12" i="42"/>
  <c r="N12" i="42"/>
  <c r="M12" i="42"/>
  <c r="F12" i="42"/>
  <c r="P3" i="42"/>
  <c r="I66" i="3"/>
  <c r="I64" i="3"/>
  <c r="I62" i="3"/>
  <c r="I33" i="3"/>
  <c r="O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55" i="42" l="1"/>
  <c r="AA8" i="25" s="1"/>
  <c r="F56"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L42" i="19"/>
  <c r="L40" i="19" s="1"/>
  <c r="P157" i="2" l="1"/>
  <c r="AB8" i="25"/>
  <c r="S58" i="6"/>
  <c r="S59" i="6"/>
  <c r="S60" i="6"/>
  <c r="S61" i="6"/>
  <c r="S62" i="6"/>
  <c r="S63" i="6"/>
  <c r="S57" i="6"/>
  <c r="S40" i="6"/>
  <c r="S41" i="6"/>
  <c r="S42" i="6"/>
  <c r="S43" i="6"/>
  <c r="S27" i="6"/>
  <c r="S28" i="6"/>
  <c r="S26" i="6"/>
  <c r="S23" i="6"/>
  <c r="S24" i="6"/>
  <c r="S25" i="6"/>
  <c r="S22" i="6"/>
  <c r="S15" i="6"/>
  <c r="S18" i="6"/>
  <c r="S12" i="6"/>
  <c r="S13" i="6"/>
  <c r="S7" i="6"/>
  <c r="S9" i="6"/>
  <c r="S10" i="6"/>
  <c r="S6" i="6"/>
  <c r="P149" i="2"/>
  <c r="P130" i="2"/>
  <c r="N101" i="2"/>
  <c r="N82" i="2"/>
  <c r="N81" i="2"/>
  <c r="W227" i="6" l="1"/>
  <c r="W226" i="6"/>
  <c r="W225" i="6"/>
  <c r="W224" i="6"/>
  <c r="W223" i="6"/>
  <c r="W222" i="6"/>
  <c r="W221" i="6"/>
  <c r="W220" i="6"/>
  <c r="W219" i="6"/>
  <c r="W218" i="6"/>
  <c r="W217" i="6"/>
  <c r="W216" i="6"/>
  <c r="W215" i="6"/>
  <c r="W214" i="6"/>
  <c r="W213" i="6"/>
  <c r="W212" i="6"/>
  <c r="W211" i="6"/>
  <c r="W210" i="6"/>
  <c r="W209" i="6"/>
  <c r="W208" i="6"/>
  <c r="W207" i="6"/>
  <c r="W206" i="6"/>
  <c r="W205" i="6"/>
  <c r="W204" i="6"/>
  <c r="W203" i="6"/>
  <c r="W202" i="6"/>
  <c r="W201" i="6"/>
  <c r="W200" i="6"/>
  <c r="W199" i="6"/>
  <c r="W198" i="6"/>
  <c r="W197" i="6"/>
  <c r="W196" i="6"/>
  <c r="W195" i="6"/>
  <c r="W194" i="6"/>
  <c r="W193" i="6"/>
  <c r="W192" i="6"/>
  <c r="W191" i="6"/>
  <c r="W190" i="6"/>
  <c r="W189" i="6"/>
  <c r="W188" i="6"/>
  <c r="W187" i="6"/>
  <c r="W186" i="6"/>
  <c r="W185" i="6"/>
  <c r="W184" i="6"/>
  <c r="W183" i="6"/>
  <c r="W182" i="6"/>
  <c r="W181" i="6"/>
  <c r="W180" i="6"/>
  <c r="W179" i="6"/>
  <c r="W178" i="6"/>
  <c r="W177" i="6"/>
  <c r="W176" i="6"/>
  <c r="W175" i="6"/>
  <c r="W174" i="6"/>
  <c r="W173" i="6"/>
  <c r="W172" i="6"/>
  <c r="W171" i="6"/>
  <c r="W170" i="6"/>
  <c r="W169" i="6"/>
  <c r="W168" i="6"/>
  <c r="W167" i="6"/>
  <c r="W166" i="6"/>
  <c r="W165" i="6"/>
  <c r="W164" i="6"/>
  <c r="W163" i="6"/>
  <c r="W162" i="6"/>
  <c r="W161" i="6"/>
  <c r="W160" i="6"/>
  <c r="W159" i="6"/>
  <c r="W158" i="6"/>
  <c r="W157" i="6"/>
  <c r="W156" i="6"/>
  <c r="W155" i="6"/>
  <c r="W154" i="6"/>
  <c r="W153" i="6"/>
  <c r="W152" i="6"/>
  <c r="W151" i="6"/>
  <c r="W150" i="6"/>
  <c r="W149" i="6"/>
  <c r="W148" i="6"/>
  <c r="V227" i="6"/>
  <c r="V226" i="6"/>
  <c r="V225" i="6"/>
  <c r="V224" i="6"/>
  <c r="V223" i="6"/>
  <c r="V222" i="6"/>
  <c r="V221" i="6"/>
  <c r="V220" i="6"/>
  <c r="V219" i="6"/>
  <c r="V218" i="6"/>
  <c r="V217" i="6"/>
  <c r="V216" i="6"/>
  <c r="V215" i="6"/>
  <c r="V214" i="6"/>
  <c r="V213" i="6"/>
  <c r="V212" i="6"/>
  <c r="V211" i="6"/>
  <c r="V210" i="6"/>
  <c r="V209" i="6"/>
  <c r="V208" i="6"/>
  <c r="V207" i="6"/>
  <c r="V206" i="6"/>
  <c r="V205" i="6"/>
  <c r="V204" i="6"/>
  <c r="V203" i="6"/>
  <c r="V202" i="6"/>
  <c r="V201" i="6"/>
  <c r="V200" i="6"/>
  <c r="V199" i="6"/>
  <c r="V198" i="6"/>
  <c r="V197" i="6"/>
  <c r="V196" i="6"/>
  <c r="V195" i="6"/>
  <c r="V194" i="6"/>
  <c r="V193" i="6"/>
  <c r="V192" i="6"/>
  <c r="V191" i="6"/>
  <c r="V190" i="6"/>
  <c r="V189" i="6"/>
  <c r="V188" i="6"/>
  <c r="V187" i="6"/>
  <c r="V186" i="6"/>
  <c r="V185" i="6"/>
  <c r="V184" i="6"/>
  <c r="V183" i="6"/>
  <c r="V182" i="6"/>
  <c r="V181" i="6"/>
  <c r="V180" i="6"/>
  <c r="V179" i="6"/>
  <c r="V178" i="6"/>
  <c r="V177" i="6"/>
  <c r="V176" i="6"/>
  <c r="V175" i="6"/>
  <c r="V174" i="6"/>
  <c r="V173" i="6"/>
  <c r="V172" i="6"/>
  <c r="V171" i="6"/>
  <c r="V170" i="6"/>
  <c r="V169" i="6"/>
  <c r="V168" i="6"/>
  <c r="V167" i="6"/>
  <c r="V166" i="6"/>
  <c r="V165" i="6"/>
  <c r="V164" i="6"/>
  <c r="V163" i="6"/>
  <c r="V162" i="6"/>
  <c r="V161" i="6"/>
  <c r="V160" i="6"/>
  <c r="V159" i="6"/>
  <c r="V158" i="6"/>
  <c r="V157" i="6"/>
  <c r="V156" i="6"/>
  <c r="V155" i="6"/>
  <c r="V154" i="6"/>
  <c r="V153" i="6"/>
  <c r="V152" i="6"/>
  <c r="V151" i="6"/>
  <c r="V150" i="6"/>
  <c r="V149" i="6"/>
  <c r="V148" i="6"/>
  <c r="V147" i="6"/>
  <c r="V146" i="6"/>
  <c r="V145" i="6"/>
  <c r="V144" i="6"/>
  <c r="V143" i="6"/>
  <c r="U228" i="6"/>
  <c r="U227" i="6"/>
  <c r="U226" i="6"/>
  <c r="U225" i="6"/>
  <c r="U224" i="6"/>
  <c r="U223" i="6"/>
  <c r="U222" i="6"/>
  <c r="U221" i="6"/>
  <c r="U220" i="6"/>
  <c r="U219" i="6"/>
  <c r="U218" i="6"/>
  <c r="U217" i="6"/>
  <c r="U216" i="6"/>
  <c r="U215" i="6"/>
  <c r="U214" i="6"/>
  <c r="U213" i="6"/>
  <c r="U212" i="6"/>
  <c r="U211" i="6"/>
  <c r="U210" i="6"/>
  <c r="U209" i="6"/>
  <c r="U208" i="6"/>
  <c r="U207" i="6"/>
  <c r="U206"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T228" i="6"/>
  <c r="T227" i="6"/>
  <c r="T226" i="6"/>
  <c r="T225" i="6"/>
  <c r="T224" i="6"/>
  <c r="T223" i="6"/>
  <c r="T222" i="6"/>
  <c r="T221" i="6"/>
  <c r="T220" i="6"/>
  <c r="T219" i="6"/>
  <c r="T218" i="6"/>
  <c r="T217" i="6"/>
  <c r="T216" i="6"/>
  <c r="T215" i="6"/>
  <c r="T214" i="6"/>
  <c r="T213" i="6"/>
  <c r="T212" i="6"/>
  <c r="T211" i="6"/>
  <c r="T210" i="6"/>
  <c r="T209" i="6"/>
  <c r="T208" i="6"/>
  <c r="T207" i="6"/>
  <c r="T206" i="6"/>
  <c r="T205" i="6"/>
  <c r="T204" i="6"/>
  <c r="T203" i="6"/>
  <c r="T202" i="6"/>
  <c r="T201" i="6"/>
  <c r="T200" i="6"/>
  <c r="T199" i="6"/>
  <c r="T198" i="6"/>
  <c r="T197" i="6"/>
  <c r="T196" i="6"/>
  <c r="T195" i="6"/>
  <c r="T194" i="6"/>
  <c r="T193" i="6"/>
  <c r="T192" i="6"/>
  <c r="T191" i="6"/>
  <c r="T190" i="6"/>
  <c r="T189" i="6"/>
  <c r="T188" i="6"/>
  <c r="T187" i="6"/>
  <c r="T186" i="6"/>
  <c r="T185" i="6"/>
  <c r="T184" i="6"/>
  <c r="T183" i="6"/>
  <c r="T182" i="6"/>
  <c r="T181" i="6"/>
  <c r="T180" i="6"/>
  <c r="T179" i="6"/>
  <c r="T178" i="6"/>
  <c r="T177" i="6"/>
  <c r="T176" i="6"/>
  <c r="T175" i="6"/>
  <c r="T174" i="6"/>
  <c r="T173" i="6"/>
  <c r="T172" i="6"/>
  <c r="T171" i="6"/>
  <c r="T170" i="6"/>
  <c r="T169" i="6"/>
  <c r="T168" i="6"/>
  <c r="T167" i="6"/>
  <c r="T166" i="6"/>
  <c r="T165" i="6"/>
  <c r="T164" i="6"/>
  <c r="T163" i="6"/>
  <c r="T162" i="6"/>
  <c r="T161" i="6"/>
  <c r="T160" i="6"/>
  <c r="T159" i="6"/>
  <c r="T158" i="6"/>
  <c r="T157" i="6"/>
  <c r="T156" i="6"/>
  <c r="T155" i="6"/>
  <c r="T154" i="6"/>
  <c r="T153" i="6"/>
  <c r="T152" i="6"/>
  <c r="T151" i="6"/>
  <c r="T150" i="6"/>
  <c r="T149" i="6"/>
  <c r="T148" i="6"/>
  <c r="T147" i="6"/>
  <c r="T146" i="6"/>
  <c r="T145" i="6"/>
  <c r="S228" i="6"/>
  <c r="S227" i="6"/>
  <c r="S226" i="6"/>
  <c r="S225" i="6"/>
  <c r="S224" i="6"/>
  <c r="S223" i="6"/>
  <c r="S222" i="6"/>
  <c r="S221" i="6"/>
  <c r="S220" i="6"/>
  <c r="S219" i="6"/>
  <c r="S218" i="6"/>
  <c r="S217" i="6"/>
  <c r="S216" i="6"/>
  <c r="S215" i="6"/>
  <c r="S214" i="6"/>
  <c r="S213" i="6"/>
  <c r="S212" i="6"/>
  <c r="S211" i="6"/>
  <c r="S210" i="6"/>
  <c r="S209" i="6"/>
  <c r="S208" i="6"/>
  <c r="S207" i="6"/>
  <c r="S206" i="6"/>
  <c r="S205" i="6"/>
  <c r="S204" i="6"/>
  <c r="S203" i="6"/>
  <c r="S202" i="6"/>
  <c r="S201" i="6"/>
  <c r="S200" i="6"/>
  <c r="S199" i="6"/>
  <c r="S198" i="6"/>
  <c r="S197" i="6"/>
  <c r="S196" i="6"/>
  <c r="S195" i="6"/>
  <c r="S194" i="6"/>
  <c r="S193" i="6"/>
  <c r="S192" i="6"/>
  <c r="S191" i="6"/>
  <c r="S190" i="6"/>
  <c r="S189" i="6"/>
  <c r="S188" i="6"/>
  <c r="S187" i="6"/>
  <c r="S186" i="6"/>
  <c r="S185" i="6"/>
  <c r="S184" i="6"/>
  <c r="S183" i="6"/>
  <c r="S182" i="6"/>
  <c r="S181" i="6"/>
  <c r="S180" i="6"/>
  <c r="S179" i="6"/>
  <c r="S178" i="6"/>
  <c r="S177" i="6"/>
  <c r="S176" i="6"/>
  <c r="S175" i="6"/>
  <c r="S174" i="6"/>
  <c r="S173" i="6"/>
  <c r="S172" i="6"/>
  <c r="S171" i="6"/>
  <c r="S170" i="6"/>
  <c r="S169" i="6"/>
  <c r="S168" i="6"/>
  <c r="S167" i="6"/>
  <c r="S166" i="6"/>
  <c r="S165" i="6"/>
  <c r="S164" i="6"/>
  <c r="S163" i="6"/>
  <c r="S162" i="6"/>
  <c r="S161" i="6"/>
  <c r="S160" i="6"/>
  <c r="S159" i="6"/>
  <c r="S158" i="6"/>
  <c r="S157" i="6"/>
  <c r="S156" i="6"/>
  <c r="S155" i="6"/>
  <c r="S154" i="6"/>
  <c r="S153" i="6"/>
  <c r="S152" i="6"/>
  <c r="S151" i="6"/>
  <c r="S150" i="6"/>
  <c r="S149" i="6"/>
  <c r="S148" i="6"/>
  <c r="S147" i="6"/>
  <c r="S146" i="6"/>
  <c r="S145" i="6"/>
  <c r="X227" i="6"/>
  <c r="X226" i="6"/>
  <c r="X225" i="6"/>
  <c r="X224" i="6"/>
  <c r="X223" i="6"/>
  <c r="X222" i="6"/>
  <c r="X221" i="6"/>
  <c r="X220" i="6"/>
  <c r="X219" i="6"/>
  <c r="X218" i="6"/>
  <c r="X217" i="6"/>
  <c r="X216" i="6"/>
  <c r="X215" i="6"/>
  <c r="X214" i="6"/>
  <c r="X213" i="6"/>
  <c r="X212" i="6"/>
  <c r="X211" i="6"/>
  <c r="X210" i="6"/>
  <c r="X209" i="6"/>
  <c r="X208" i="6"/>
  <c r="X207" i="6"/>
  <c r="X206" i="6"/>
  <c r="X205" i="6"/>
  <c r="X204" i="6"/>
  <c r="X203" i="6"/>
  <c r="X202" i="6"/>
  <c r="X201" i="6"/>
  <c r="X200" i="6"/>
  <c r="X199" i="6"/>
  <c r="X198" i="6"/>
  <c r="X197" i="6"/>
  <c r="X196" i="6"/>
  <c r="X195" i="6"/>
  <c r="X194" i="6"/>
  <c r="X193" i="6"/>
  <c r="X192" i="6"/>
  <c r="X191" i="6"/>
  <c r="X190" i="6"/>
  <c r="X189" i="6"/>
  <c r="X188" i="6"/>
  <c r="X187" i="6"/>
  <c r="X186" i="6"/>
  <c r="X185" i="6"/>
  <c r="X184" i="6"/>
  <c r="X183" i="6"/>
  <c r="X182" i="6"/>
  <c r="X181" i="6"/>
  <c r="X180" i="6"/>
  <c r="X179" i="6"/>
  <c r="X178" i="6"/>
  <c r="X177" i="6"/>
  <c r="X176" i="6"/>
  <c r="X175" i="6"/>
  <c r="X174" i="6"/>
  <c r="X173" i="6"/>
  <c r="X172" i="6"/>
  <c r="X171" i="6"/>
  <c r="X170" i="6"/>
  <c r="X169" i="6"/>
  <c r="X168" i="6"/>
  <c r="X167" i="6"/>
  <c r="X166" i="6"/>
  <c r="X165" i="6"/>
  <c r="X164" i="6"/>
  <c r="X163" i="6"/>
  <c r="X162" i="6"/>
  <c r="X161" i="6"/>
  <c r="X160" i="6"/>
  <c r="X159" i="6"/>
  <c r="X158" i="6"/>
  <c r="X157" i="6"/>
  <c r="X156" i="6"/>
  <c r="X155" i="6"/>
  <c r="X154" i="6"/>
  <c r="X153" i="6"/>
  <c r="X152" i="6"/>
  <c r="X151" i="6"/>
  <c r="X150" i="6"/>
  <c r="X149" i="6"/>
  <c r="X148" i="6"/>
  <c r="X147" i="6"/>
  <c r="X146" i="6"/>
  <c r="X145" i="6"/>
  <c r="X144" i="6"/>
  <c r="T144" i="6"/>
  <c r="S143" i="6"/>
  <c r="S142" i="6"/>
  <c r="S141" i="6"/>
  <c r="S140" i="6"/>
  <c r="S139" i="6"/>
  <c r="S138" i="6"/>
  <c r="S137" i="6"/>
  <c r="S136" i="6"/>
  <c r="S135" i="6"/>
  <c r="S134" i="6"/>
  <c r="S133" i="6"/>
  <c r="S132" i="6"/>
  <c r="S131" i="6"/>
  <c r="S130" i="6"/>
  <c r="S129" i="6"/>
  <c r="S128" i="6"/>
  <c r="S127" i="6"/>
  <c r="S126" i="6"/>
  <c r="S125" i="6"/>
  <c r="S124" i="6"/>
  <c r="S123" i="6"/>
  <c r="S122" i="6"/>
  <c r="S121" i="6"/>
  <c r="S120" i="6"/>
  <c r="S119" i="6"/>
  <c r="S118" i="6"/>
  <c r="S117" i="6"/>
  <c r="S116" i="6"/>
  <c r="S115" i="6"/>
  <c r="S114" i="6"/>
  <c r="S113" i="6"/>
  <c r="S112" i="6"/>
  <c r="S111" i="6"/>
  <c r="S110" i="6"/>
  <c r="S109" i="6"/>
  <c r="S108" i="6"/>
  <c r="S107" i="6"/>
  <c r="S106" i="6"/>
  <c r="W105" i="6"/>
  <c r="S144" i="6"/>
  <c r="X142" i="6"/>
  <c r="X141" i="6"/>
  <c r="X140" i="6"/>
  <c r="X139" i="6"/>
  <c r="X138" i="6"/>
  <c r="X137" i="6"/>
  <c r="X136" i="6"/>
  <c r="X135" i="6"/>
  <c r="X134" i="6"/>
  <c r="X133" i="6"/>
  <c r="X132" i="6"/>
  <c r="X131" i="6"/>
  <c r="X130" i="6"/>
  <c r="X129" i="6"/>
  <c r="X128" i="6"/>
  <c r="X127" i="6"/>
  <c r="X126" i="6"/>
  <c r="X125" i="6"/>
  <c r="X124" i="6"/>
  <c r="X123" i="6"/>
  <c r="X122" i="6"/>
  <c r="X121" i="6"/>
  <c r="X120" i="6"/>
  <c r="X119" i="6"/>
  <c r="X118" i="6"/>
  <c r="X117" i="6"/>
  <c r="X116" i="6"/>
  <c r="X115" i="6"/>
  <c r="X114" i="6"/>
  <c r="X113" i="6"/>
  <c r="X112" i="6"/>
  <c r="X111" i="6"/>
  <c r="X110" i="6"/>
  <c r="X109" i="6"/>
  <c r="X108" i="6"/>
  <c r="X107" i="6"/>
  <c r="X106" i="6"/>
  <c r="X105" i="6"/>
  <c r="W147" i="6"/>
  <c r="X143" i="6"/>
  <c r="W142" i="6"/>
  <c r="W141" i="6"/>
  <c r="W140" i="6"/>
  <c r="W139" i="6"/>
  <c r="W138" i="6"/>
  <c r="W137" i="6"/>
  <c r="W136" i="6"/>
  <c r="W135" i="6"/>
  <c r="W134" i="6"/>
  <c r="W133" i="6"/>
  <c r="W132" i="6"/>
  <c r="W131" i="6"/>
  <c r="W130" i="6"/>
  <c r="W129" i="6"/>
  <c r="W128" i="6"/>
  <c r="W127" i="6"/>
  <c r="W126" i="6"/>
  <c r="W125" i="6"/>
  <c r="W124" i="6"/>
  <c r="W123" i="6"/>
  <c r="W122" i="6"/>
  <c r="W121" i="6"/>
  <c r="W120" i="6"/>
  <c r="W119" i="6"/>
  <c r="W118" i="6"/>
  <c r="W117" i="6"/>
  <c r="W116" i="6"/>
  <c r="W115" i="6"/>
  <c r="W114" i="6"/>
  <c r="W113" i="6"/>
  <c r="W112" i="6"/>
  <c r="W111" i="6"/>
  <c r="W110" i="6"/>
  <c r="W109" i="6"/>
  <c r="W108" i="6"/>
  <c r="W107" i="6"/>
  <c r="W106" i="6"/>
  <c r="V105" i="6"/>
  <c r="W146" i="6"/>
  <c r="W143" i="6"/>
  <c r="V142" i="6"/>
  <c r="V141" i="6"/>
  <c r="V140" i="6"/>
  <c r="V139" i="6"/>
  <c r="V138" i="6"/>
  <c r="V137" i="6"/>
  <c r="V136" i="6"/>
  <c r="V135" i="6"/>
  <c r="V134" i="6"/>
  <c r="V133" i="6"/>
  <c r="V132" i="6"/>
  <c r="V131" i="6"/>
  <c r="V130" i="6"/>
  <c r="V129" i="6"/>
  <c r="V128" i="6"/>
  <c r="V127" i="6"/>
  <c r="V126" i="6"/>
  <c r="V125" i="6"/>
  <c r="V124" i="6"/>
  <c r="V123" i="6"/>
  <c r="V122" i="6"/>
  <c r="V121" i="6"/>
  <c r="V120" i="6"/>
  <c r="V119" i="6"/>
  <c r="V118" i="6"/>
  <c r="V117" i="6"/>
  <c r="V116" i="6"/>
  <c r="V115" i="6"/>
  <c r="V114" i="6"/>
  <c r="V113" i="6"/>
  <c r="V112" i="6"/>
  <c r="V111" i="6"/>
  <c r="V110" i="6"/>
  <c r="V109" i="6"/>
  <c r="V108" i="6"/>
  <c r="V107" i="6"/>
  <c r="V106" i="6"/>
  <c r="W145"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W144" i="6"/>
  <c r="T143" i="6"/>
  <c r="T142" i="6"/>
  <c r="T141" i="6"/>
  <c r="T140" i="6"/>
  <c r="T139" i="6"/>
  <c r="T138" i="6"/>
  <c r="T137" i="6"/>
  <c r="T136" i="6"/>
  <c r="T135" i="6"/>
  <c r="T134" i="6"/>
  <c r="T133" i="6"/>
  <c r="T132" i="6"/>
  <c r="T131" i="6"/>
  <c r="T130" i="6"/>
  <c r="T129" i="6"/>
  <c r="T128" i="6"/>
  <c r="T127" i="6"/>
  <c r="T126" i="6"/>
  <c r="T125" i="6"/>
  <c r="T124" i="6"/>
  <c r="T123" i="6"/>
  <c r="T122" i="6"/>
  <c r="T121" i="6"/>
  <c r="T120" i="6"/>
  <c r="T119" i="6"/>
  <c r="T118" i="6"/>
  <c r="T117" i="6"/>
  <c r="T116" i="6"/>
  <c r="T115" i="6"/>
  <c r="T114" i="6"/>
  <c r="T113" i="6"/>
  <c r="T112" i="6"/>
  <c r="T111" i="6"/>
  <c r="T110" i="6"/>
  <c r="T109" i="6"/>
  <c r="T108" i="6"/>
  <c r="T107" i="6"/>
  <c r="T106" i="6"/>
  <c r="T105" i="6"/>
  <c r="S105" i="6"/>
  <c r="U229" i="6"/>
  <c r="V229" i="6"/>
  <c r="W229" i="6"/>
  <c r="X228" i="6"/>
  <c r="S229" i="6"/>
  <c r="T229" i="6"/>
  <c r="X229" i="6"/>
  <c r="V228" i="6"/>
  <c r="W228" i="6"/>
  <c r="I10" i="2"/>
  <c r="L165" i="19"/>
  <c r="V165" i="19" s="1"/>
  <c r="L166" i="19"/>
  <c r="L167" i="19"/>
  <c r="F68" i="56" l="1"/>
  <c r="F77" i="56"/>
  <c r="F86" i="56"/>
  <c r="H86" i="56"/>
  <c r="H77" i="56"/>
  <c r="H68" i="56"/>
  <c r="J3" i="31"/>
  <c r="L44" i="1" l="1"/>
  <c r="AM8" i="25" l="1"/>
  <c r="AR8" i="25"/>
  <c r="AN8" i="25"/>
  <c r="AL8" i="25"/>
  <c r="AJ8" i="25"/>
  <c r="AI8" i="25"/>
  <c r="AH8" i="25"/>
  <c r="AG8" i="25"/>
  <c r="AF8" i="25"/>
  <c r="AE8" i="25"/>
  <c r="AD8" i="25"/>
  <c r="AC8" i="25"/>
  <c r="O137" i="19"/>
  <c r="AK8" i="25" l="1"/>
  <c r="B37" i="23" l="1"/>
  <c r="C37" i="23" s="1"/>
  <c r="B32" i="23"/>
  <c r="C32" i="23" s="1"/>
  <c r="B31" i="23"/>
  <c r="C31" i="23" s="1"/>
  <c r="B30" i="23"/>
  <c r="C30" i="23" s="1"/>
  <c r="B27" i="23"/>
  <c r="C27" i="23" s="1"/>
  <c r="C6" i="22"/>
  <c r="B6" i="23" s="1"/>
  <c r="GG8" i="25"/>
  <c r="FX8" i="25"/>
  <c r="FV8" i="25" s="1"/>
  <c r="FW8" i="25"/>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B8" i="25"/>
  <c r="AZ8" i="25"/>
  <c r="AX8" i="25"/>
  <c r="AW8" i="25"/>
  <c r="AV8" i="25"/>
  <c r="H8" i="25"/>
  <c r="G8" i="25"/>
  <c r="F8" i="25"/>
  <c r="E8" i="25"/>
  <c r="D8" i="25"/>
  <c r="M174" i="19"/>
  <c r="Q174" i="19" s="1"/>
  <c r="L174" i="19"/>
  <c r="V174" i="19" s="1"/>
  <c r="B20" i="24"/>
  <c r="A20" i="24"/>
  <c r="M173" i="19"/>
  <c r="Q173" i="19" s="1"/>
  <c r="L173" i="19"/>
  <c r="V173" i="19" s="1"/>
  <c r="B19" i="24"/>
  <c r="A19" i="24"/>
  <c r="M172" i="19"/>
  <c r="Q172" i="19" s="1"/>
  <c r="L172" i="19"/>
  <c r="V172" i="19" s="1"/>
  <c r="B18" i="24"/>
  <c r="A18" i="24"/>
  <c r="M171" i="19"/>
  <c r="Q171" i="19" s="1"/>
  <c r="L171" i="19"/>
  <c r="V171" i="19" s="1"/>
  <c r="B17" i="24"/>
  <c r="A17" i="24"/>
  <c r="M170" i="19"/>
  <c r="Q170" i="19" s="1"/>
  <c r="L170" i="19"/>
  <c r="V170" i="19" s="1"/>
  <c r="B16" i="24"/>
  <c r="A16" i="24"/>
  <c r="M169" i="19"/>
  <c r="Q169" i="19" s="1"/>
  <c r="L169" i="19"/>
  <c r="V169" i="19" s="1"/>
  <c r="B15" i="24"/>
  <c r="A15" i="24"/>
  <c r="M168" i="19"/>
  <c r="Q168" i="19" s="1"/>
  <c r="L168" i="19"/>
  <c r="V168" i="19" s="1"/>
  <c r="B14" i="24"/>
  <c r="A14" i="24"/>
  <c r="M167" i="19"/>
  <c r="Q167" i="19" s="1"/>
  <c r="V167" i="19"/>
  <c r="B13" i="24"/>
  <c r="A13" i="24"/>
  <c r="M166" i="19"/>
  <c r="Q166" i="19" s="1"/>
  <c r="V166" i="19"/>
  <c r="B12" i="24"/>
  <c r="A12" i="24"/>
  <c r="G165" i="19"/>
  <c r="D165" i="19"/>
  <c r="EV8" i="25"/>
  <c r="O102" i="19"/>
  <c r="O101" i="19"/>
  <c r="O100" i="19"/>
  <c r="O99" i="19"/>
  <c r="N95" i="19"/>
  <c r="O95" i="19" s="1"/>
  <c r="DO8" i="25" s="1"/>
  <c r="G95" i="19"/>
  <c r="N94" i="19"/>
  <c r="O94" i="19" s="1"/>
  <c r="DN8" i="25" s="1"/>
  <c r="N93" i="19"/>
  <c r="O93" i="19" s="1"/>
  <c r="DM8" i="25" s="1"/>
  <c r="N92" i="19"/>
  <c r="O92" i="19" s="1"/>
  <c r="DL8" i="25" s="1"/>
  <c r="N91" i="19"/>
  <c r="O91" i="19" s="1"/>
  <c r="DK8" i="25" s="1"/>
  <c r="N90" i="19"/>
  <c r="O90" i="19" s="1"/>
  <c r="DJ8" i="25" s="1"/>
  <c r="N89" i="19"/>
  <c r="O89" i="19" s="1"/>
  <c r="DI8" i="25" s="1"/>
  <c r="O81" i="19"/>
  <c r="DF8" i="25" s="1"/>
  <c r="O78" i="19"/>
  <c r="DC8" i="25" s="1"/>
  <c r="O76" i="19"/>
  <c r="DA8" i="25" s="1"/>
  <c r="O69" i="19"/>
  <c r="CX8" i="25" s="1"/>
  <c r="O136" i="19"/>
  <c r="EU8" i="25" s="1"/>
  <c r="Q24" i="19"/>
  <c r="R7" i="19"/>
  <c r="R6" i="19"/>
  <c r="B4" i="19"/>
  <c r="L3" i="18"/>
  <c r="B23" i="15"/>
  <c r="B24" i="15"/>
  <c r="B22" i="15"/>
  <c r="I3" i="14"/>
  <c r="C8" i="28"/>
  <c r="FD8" i="25" l="1"/>
  <c r="FC8" i="25"/>
  <c r="FA8" i="25"/>
  <c r="EZ8" i="25"/>
  <c r="EY8" i="25"/>
  <c r="EX8" i="25"/>
  <c r="EW8" i="25"/>
  <c r="FB8" i="25"/>
  <c r="Q165" i="19"/>
  <c r="S165" i="19"/>
  <c r="A8" i="25"/>
  <c r="B8" i="25" s="1"/>
  <c r="B11" i="24"/>
  <c r="O112" i="19"/>
  <c r="O113" i="19"/>
  <c r="O111" i="19"/>
  <c r="O114" i="19"/>
  <c r="O115" i="19"/>
  <c r="W173" i="19"/>
  <c r="O105" i="19"/>
  <c r="DP8" i="25" s="1"/>
  <c r="B23" i="23"/>
  <c r="C23" i="23" s="1"/>
  <c r="EM8" i="25"/>
  <c r="O125" i="19"/>
  <c r="EF8" i="25" s="1"/>
  <c r="O70" i="19"/>
  <c r="CY8" i="25" s="1"/>
  <c r="O104" i="19"/>
  <c r="B22" i="23"/>
  <c r="C22" i="23" s="1"/>
  <c r="O108" i="19"/>
  <c r="DQ8" i="25" s="1"/>
  <c r="O79" i="19"/>
  <c r="DD8" i="25" s="1"/>
  <c r="O133" i="19"/>
  <c r="EL8" i="25" s="1"/>
  <c r="O83" i="19"/>
  <c r="DH8" i="25" s="1"/>
  <c r="B24" i="23"/>
  <c r="C24" i="23" s="1"/>
  <c r="B21" i="23"/>
  <c r="C21" i="23" s="1"/>
  <c r="O82" i="19"/>
  <c r="DG8" i="25" s="1"/>
  <c r="O80" i="19"/>
  <c r="DE8" i="25" s="1"/>
  <c r="DB8" i="25"/>
  <c r="O84" i="19"/>
  <c r="O110" i="19"/>
  <c r="DS8" i="25" s="1"/>
  <c r="O109" i="19"/>
  <c r="DR8" i="25" s="1"/>
  <c r="O127" i="19"/>
  <c r="EH8" i="25" s="1"/>
  <c r="O67" i="19"/>
  <c r="CV8" i="25" s="1"/>
  <c r="O75" i="19"/>
  <c r="CZ8" i="25" s="1"/>
  <c r="FU8" i="25"/>
  <c r="FQ8" i="25" s="1"/>
  <c r="O103" i="19"/>
  <c r="O126" i="19"/>
  <c r="EG8" i="25" s="1"/>
  <c r="O122" i="19"/>
  <c r="O64" i="19"/>
  <c r="W167" i="19"/>
  <c r="W165" i="19"/>
  <c r="W169" i="19"/>
  <c r="W171" i="19"/>
  <c r="AY8" i="25"/>
  <c r="BI8" i="25"/>
  <c r="BD8" i="25"/>
  <c r="B29" i="23"/>
  <c r="C29" i="23" s="1"/>
  <c r="B33" i="23"/>
  <c r="C33" i="23" s="1"/>
  <c r="B28" i="23"/>
  <c r="C28" i="23" s="1"/>
  <c r="O129" i="19"/>
  <c r="EJ8" i="25" s="1"/>
  <c r="O128" i="19"/>
  <c r="EI8" i="25" s="1"/>
  <c r="O132" i="19"/>
  <c r="EK8" i="25" s="1"/>
  <c r="A11" i="24"/>
  <c r="C5" i="24"/>
  <c r="S166" i="19"/>
  <c r="W166" i="19"/>
  <c r="S168" i="19"/>
  <c r="W168" i="19"/>
  <c r="S170" i="19"/>
  <c r="W170" i="19"/>
  <c r="S172" i="19"/>
  <c r="W172" i="19"/>
  <c r="S174" i="19"/>
  <c r="W174" i="19"/>
  <c r="S167" i="19"/>
  <c r="S169" i="19"/>
  <c r="S171" i="19"/>
  <c r="S173" i="19"/>
  <c r="J3" i="7"/>
  <c r="H3" i="4"/>
  <c r="F3" i="4"/>
  <c r="D3" i="4"/>
  <c r="B3" i="4"/>
  <c r="F13" i="1"/>
  <c r="F10" i="1"/>
  <c r="F7" i="1"/>
  <c r="F7" i="13"/>
  <c r="E7" i="10"/>
  <c r="E6" i="10"/>
  <c r="A4" i="10"/>
  <c r="EN8" i="25" l="1"/>
  <c r="P135" i="19"/>
  <c r="C7" i="22"/>
  <c r="C6" i="24" s="1"/>
  <c r="A3" i="28"/>
  <c r="B7" i="23"/>
  <c r="B4" i="28"/>
  <c r="F12" i="25"/>
  <c r="L28" i="19" l="1"/>
  <c r="L29" i="19"/>
  <c r="CF8" i="25" s="1"/>
  <c r="L30" i="19"/>
  <c r="L31" i="19"/>
  <c r="CM8" i="25"/>
  <c r="CP8" i="25"/>
  <c r="CN8" i="25"/>
  <c r="CQ8" i="25"/>
  <c r="CI8" i="25" l="1"/>
  <c r="CO8" i="25"/>
  <c r="CE8" i="25"/>
  <c r="CR8" i="25"/>
  <c r="L32" i="19"/>
  <c r="L33" i="19" s="1"/>
  <c r="H12" i="22" s="1"/>
  <c r="CS8" i="25"/>
  <c r="CJ8" i="25" l="1"/>
  <c r="CT8" i="25"/>
  <c r="CU8" i="25" s="1"/>
  <c r="L47" i="19" l="1"/>
  <c r="H13" i="22" s="1"/>
  <c r="C68" i="3" l="1"/>
  <c r="C67" i="3"/>
  <c r="C36" i="3"/>
  <c r="I53" i="2" l="1"/>
  <c r="I14" i="2"/>
  <c r="I18" i="2" s="1"/>
  <c r="CH8" i="25" s="1"/>
  <c r="I38" i="2" l="1"/>
  <c r="I55" i="2"/>
  <c r="M47" i="3"/>
  <c r="I47" i="3"/>
  <c r="P45" i="3"/>
  <c r="P44" i="3"/>
  <c r="I68" i="3" l="1"/>
  <c r="I36" i="3"/>
  <c r="P47" i="3"/>
  <c r="G49" i="3" s="1"/>
  <c r="E56" i="3"/>
  <c r="K57" i="3" s="1"/>
  <c r="R57" i="3" s="1"/>
  <c r="I67" i="3"/>
  <c r="E51" i="3"/>
  <c r="C18" i="2"/>
  <c r="N44" i="1" l="1"/>
  <c r="CG8" i="25"/>
  <c r="K52" i="3"/>
  <c r="R52" i="3" s="1"/>
  <c r="L47" i="1"/>
  <c r="L46" i="1"/>
  <c r="L45" i="1"/>
  <c r="FM8" i="25" l="1"/>
  <c r="FP8" i="25" s="1"/>
  <c r="FL8" i="25" s="1"/>
  <c r="C37" i="3"/>
  <c r="CK8" i="25" l="1"/>
  <c r="M67" i="18"/>
  <c r="J8" i="25"/>
  <c r="P8" i="25"/>
  <c r="S8" i="25"/>
  <c r="W8" i="25"/>
  <c r="Q8" i="25"/>
  <c r="M8" i="25"/>
  <c r="T8" i="25"/>
  <c r="O8" i="25"/>
  <c r="K8" i="25"/>
  <c r="R8" i="25"/>
  <c r="V8" i="25"/>
  <c r="L8" i="25"/>
  <c r="U8" i="25"/>
  <c r="N8" i="25" l="1"/>
  <c r="X8" i="25"/>
  <c r="O102" i="3"/>
  <c r="I37" i="3"/>
  <c r="N45" i="1" l="1"/>
</calcChain>
</file>

<file path=xl/sharedStrings.xml><?xml version="1.0" encoding="utf-8"?>
<sst xmlns="http://schemas.openxmlformats.org/spreadsheetml/2006/main" count="12334" uniqueCount="7093">
  <si>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7"/>
  </si>
  <si>
    <t>（ふりがな）</t>
    <phoneticPr fontId="7"/>
  </si>
  <si>
    <t>組織名</t>
    <phoneticPr fontId="7"/>
  </si>
  <si>
    <t>代表者氏名</t>
    <phoneticPr fontId="7"/>
  </si>
  <si>
    <t>（ふりがな）</t>
    <phoneticPr fontId="7"/>
  </si>
  <si>
    <t>所在地</t>
    <rPh sb="0" eb="3">
      <t>ショザイチ</t>
    </rPh>
    <phoneticPr fontId="7"/>
  </si>
  <si>
    <t>Ⅰ．　</t>
    <phoneticPr fontId="7"/>
  </si>
  <si>
    <t>地区の概要（共通）</t>
    <phoneticPr fontId="7"/>
  </si>
  <si>
    <t>＜活動の計画＞</t>
    <rPh sb="1" eb="3">
      <t>カツドウ</t>
    </rPh>
    <rPh sb="4" eb="6">
      <t>ケイカク</t>
    </rPh>
    <phoneticPr fontId="7"/>
  </si>
  <si>
    <t>Ⅱ． １号事業（多面的機能支払）</t>
    <phoneticPr fontId="7"/>
  </si>
  <si>
    <t>別紙１</t>
    <rPh sb="0" eb="2">
      <t>ベッシ</t>
    </rPh>
    <phoneticPr fontId="7"/>
  </si>
  <si>
    <t>Ⅲ． ２号事業（中山間地域等直接支払）</t>
    <phoneticPr fontId="7"/>
  </si>
  <si>
    <t>別紙　</t>
    <rPh sb="0" eb="2">
      <t>ベッシ</t>
    </rPh>
    <phoneticPr fontId="7"/>
  </si>
  <si>
    <t>Ⅳ． ３号事業（環境保全型農業直接支払）</t>
    <phoneticPr fontId="7"/>
  </si>
  <si>
    <t>Ⅴ． その他多面的機能の発揮の促進に資する事業に係る計画書</t>
    <phoneticPr fontId="7"/>
  </si>
  <si>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7"/>
  </si>
  <si>
    <t>＜施行注意＞</t>
    <rPh sb="1" eb="3">
      <t>セコウ</t>
    </rPh>
    <rPh sb="3" eb="5">
      <t>チュウイ</t>
    </rPh>
    <phoneticPr fontId="7"/>
  </si>
  <si>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7"/>
  </si>
  <si>
    <t>Ⅰ．地区の概要</t>
    <rPh sb="2" eb="4">
      <t>チク</t>
    </rPh>
    <rPh sb="5" eb="7">
      <t>ガイヨウ</t>
    </rPh>
    <phoneticPr fontId="7"/>
  </si>
  <si>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7"/>
  </si>
  <si>
    <t xml:space="preserve"> １．活動期間</t>
    <rPh sb="3" eb="5">
      <t>カツドウ</t>
    </rPh>
    <rPh sb="5" eb="7">
      <t>キカン</t>
    </rPh>
    <phoneticPr fontId="7"/>
  </si>
  <si>
    <t>活動開始年度</t>
    <rPh sb="0" eb="2">
      <t>カツドウ</t>
    </rPh>
    <rPh sb="2" eb="4">
      <t>カイシ</t>
    </rPh>
    <rPh sb="4" eb="6">
      <t>ネンド</t>
    </rPh>
    <phoneticPr fontId="7"/>
  </si>
  <si>
    <t>活動終了年度</t>
    <rPh sb="0" eb="2">
      <t>カツドウ</t>
    </rPh>
    <rPh sb="2" eb="4">
      <t>シュウリョウ</t>
    </rPh>
    <rPh sb="4" eb="6">
      <t>ネンド</t>
    </rPh>
    <phoneticPr fontId="7"/>
  </si>
  <si>
    <t>交付金の
交付年数</t>
    <rPh sb="0" eb="3">
      <t>コウフキン</t>
    </rPh>
    <rPh sb="5" eb="7">
      <t>コウフ</t>
    </rPh>
    <rPh sb="7" eb="9">
      <t>ネンスウ</t>
    </rPh>
    <phoneticPr fontId="7"/>
  </si>
  <si>
    <t>計画変更年度</t>
    <rPh sb="0" eb="2">
      <t>ケイカク</t>
    </rPh>
    <rPh sb="2" eb="4">
      <t>ヘンコウ</t>
    </rPh>
    <rPh sb="4" eb="6">
      <t>ネンド</t>
    </rPh>
    <phoneticPr fontId="7"/>
  </si>
  <si>
    <t>農地維持支払</t>
  </si>
  <si>
    <t>資源向上支払（共同）</t>
    <rPh sb="0" eb="2">
      <t>シゲン</t>
    </rPh>
    <rPh sb="2" eb="4">
      <t>コウジョウ</t>
    </rPh>
    <rPh sb="4" eb="6">
      <t>シハラ</t>
    </rPh>
    <rPh sb="7" eb="9">
      <t>キョウドウ</t>
    </rPh>
    <phoneticPr fontId="7"/>
  </si>
  <si>
    <t>資源向上支払（長寿命化）</t>
    <rPh sb="0" eb="2">
      <t>シゲン</t>
    </rPh>
    <rPh sb="2" eb="4">
      <t>コウジョウ</t>
    </rPh>
    <rPh sb="4" eb="6">
      <t>シハラ</t>
    </rPh>
    <rPh sb="7" eb="11">
      <t>チョウジュミョウカ</t>
    </rPh>
    <phoneticPr fontId="7"/>
  </si>
  <si>
    <t>中山間地域等
直接支払</t>
    <phoneticPr fontId="7"/>
  </si>
  <si>
    <t>環境保全型農業直接支払</t>
    <phoneticPr fontId="7"/>
  </si>
  <si>
    <t xml:space="preserve"> ２．実施区域内の農用地、施設</t>
    <phoneticPr fontId="7"/>
  </si>
  <si>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7"/>
  </si>
  <si>
    <t>計</t>
    <rPh sb="0" eb="1">
      <t>ケイ</t>
    </rPh>
    <phoneticPr fontId="7"/>
  </si>
  <si>
    <t>年当たり
交付金額
上限</t>
    <rPh sb="0" eb="1">
      <t>ネン</t>
    </rPh>
    <rPh sb="1" eb="2">
      <t>ア</t>
    </rPh>
    <rPh sb="5" eb="8">
      <t>コウフキン</t>
    </rPh>
    <rPh sb="8" eb="9">
      <t>ガク</t>
    </rPh>
    <rPh sb="10" eb="12">
      <t>ジョウゲン</t>
    </rPh>
    <phoneticPr fontId="7"/>
  </si>
  <si>
    <t>田</t>
    <rPh sb="0" eb="1">
      <t>タ</t>
    </rPh>
    <phoneticPr fontId="7"/>
  </si>
  <si>
    <t>畑</t>
    <rPh sb="0" eb="1">
      <t>ハタケ</t>
    </rPh>
    <phoneticPr fontId="7"/>
  </si>
  <si>
    <t>草地</t>
    <rPh sb="0" eb="2">
      <t>クサチ</t>
    </rPh>
    <phoneticPr fontId="7"/>
  </si>
  <si>
    <t>採草放牧地</t>
    <rPh sb="0" eb="2">
      <t>サイソウ</t>
    </rPh>
    <rPh sb="2" eb="5">
      <t>ホウボクチ</t>
    </rPh>
    <phoneticPr fontId="7"/>
  </si>
  <si>
    <t>多面
支払</t>
    <rPh sb="0" eb="2">
      <t>タメン</t>
    </rPh>
    <rPh sb="3" eb="5">
      <t>シハライ</t>
    </rPh>
    <rPh sb="4" eb="5">
      <t>バライ</t>
    </rPh>
    <phoneticPr fontId="7"/>
  </si>
  <si>
    <t>中山間
直払</t>
    <rPh sb="0" eb="3">
      <t>チュウサンカン</t>
    </rPh>
    <rPh sb="4" eb="6">
      <t>チョクバライ</t>
    </rPh>
    <phoneticPr fontId="7"/>
  </si>
  <si>
    <t>傾斜</t>
    <rPh sb="0" eb="2">
      <t>ケイシャ</t>
    </rPh>
    <phoneticPr fontId="7"/>
  </si>
  <si>
    <t>取組面積</t>
    <rPh sb="0" eb="2">
      <t>トリクミ</t>
    </rPh>
    <rPh sb="2" eb="4">
      <t>メンセキ</t>
    </rPh>
    <phoneticPr fontId="7"/>
  </si>
  <si>
    <t>環境
直払※２</t>
    <rPh sb="0" eb="2">
      <t>カンキョウ</t>
    </rPh>
    <rPh sb="3" eb="5">
      <t>チョクバライ</t>
    </rPh>
    <phoneticPr fontId="7"/>
  </si>
  <si>
    <t>農業用施設
（多面支払）</t>
    <rPh sb="0" eb="3">
      <t>ノウギョウヨウ</t>
    </rPh>
    <rPh sb="3" eb="5">
      <t>シセツ</t>
    </rPh>
    <rPh sb="7" eb="9">
      <t>タメン</t>
    </rPh>
    <rPh sb="9" eb="11">
      <t>シハラ</t>
    </rPh>
    <phoneticPr fontId="7"/>
  </si>
  <si>
    <t>水路</t>
    <rPh sb="0" eb="2">
      <t>スイロ</t>
    </rPh>
    <phoneticPr fontId="7"/>
  </si>
  <si>
    <t>農道</t>
    <rPh sb="0" eb="2">
      <t>ノウドウ</t>
    </rPh>
    <phoneticPr fontId="7"/>
  </si>
  <si>
    <t>ため池</t>
    <rPh sb="2" eb="3">
      <t>イケ</t>
    </rPh>
    <phoneticPr fontId="7"/>
  </si>
  <si>
    <t>うち、資源向上支払
（長寿命化）の対象施設</t>
    <rPh sb="3" eb="5">
      <t>シゲン</t>
    </rPh>
    <rPh sb="5" eb="7">
      <t>コウジョウ</t>
    </rPh>
    <rPh sb="7" eb="9">
      <t>シハライ</t>
    </rPh>
    <rPh sb="17" eb="19">
      <t>タイショウ</t>
    </rPh>
    <rPh sb="19" eb="21">
      <t>シセツ</t>
    </rPh>
    <phoneticPr fontId="7"/>
  </si>
  <si>
    <t>※　延長は、小数点以下第１位まで記入する。</t>
    <rPh sb="2" eb="4">
      <t>エンチョウ</t>
    </rPh>
    <rPh sb="6" eb="9">
      <t>ショウスウテン</t>
    </rPh>
    <rPh sb="9" eb="11">
      <t>イカ</t>
    </rPh>
    <rPh sb="11" eb="12">
      <t>ダイ</t>
    </rPh>
    <rPh sb="13" eb="14">
      <t>イ</t>
    </rPh>
    <rPh sb="16" eb="18">
      <t>キニュウ</t>
    </rPh>
    <phoneticPr fontId="7"/>
  </si>
  <si>
    <t xml:space="preserve"> ３．実施区域位置図</t>
    <rPh sb="3" eb="5">
      <t>ジッシ</t>
    </rPh>
    <rPh sb="5" eb="7">
      <t>クイキ</t>
    </rPh>
    <rPh sb="7" eb="9">
      <t>イチ</t>
    </rPh>
    <rPh sb="9" eb="10">
      <t>ズ</t>
    </rPh>
    <phoneticPr fontId="7"/>
  </si>
  <si>
    <t>別添１「実施区域位置図」のとおり　</t>
    <rPh sb="0" eb="2">
      <t>ベッテン</t>
    </rPh>
    <rPh sb="4" eb="6">
      <t>ジッシ</t>
    </rPh>
    <rPh sb="6" eb="8">
      <t>クイキ</t>
    </rPh>
    <rPh sb="8" eb="10">
      <t>イチ</t>
    </rPh>
    <rPh sb="10" eb="11">
      <t>ズ</t>
    </rPh>
    <phoneticPr fontId="7"/>
  </si>
  <si>
    <t xml:space="preserve"> ４．組織構成員一覧</t>
    <rPh sb="3" eb="5">
      <t>ソシキ</t>
    </rPh>
    <rPh sb="5" eb="8">
      <t>コウセイイン</t>
    </rPh>
    <rPh sb="8" eb="10">
      <t>イチラン</t>
    </rPh>
    <phoneticPr fontId="7"/>
  </si>
  <si>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7"/>
  </si>
  <si>
    <t>※　多面支払の活動計画書及び中山間直払の集落協定に位置づけられている施設等については、多面支払の
　　活動組織により活動を実施し、また、多面支払の交付金を充てることとする。</t>
    <phoneticPr fontId="7"/>
  </si>
  <si>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7"/>
  </si>
  <si>
    <t>（別紙1）</t>
    <rPh sb="1" eb="3">
      <t>ベッシ</t>
    </rPh>
    <phoneticPr fontId="7"/>
  </si>
  <si>
    <t>多面的機能支払に係る活動計画書（1号事業様式）</t>
    <phoneticPr fontId="7"/>
  </si>
  <si>
    <t>対象組織が広域活動組織の場合は○</t>
    <rPh sb="0" eb="2">
      <t>タイショウ</t>
    </rPh>
    <rPh sb="2" eb="4">
      <t>ソシキ</t>
    </rPh>
    <rPh sb="5" eb="7">
      <t>コウイキ</t>
    </rPh>
    <rPh sb="7" eb="9">
      <t>カツドウ</t>
    </rPh>
    <rPh sb="9" eb="11">
      <t>ソシキ</t>
    </rPh>
    <rPh sb="12" eb="14">
      <t>バアイ</t>
    </rPh>
    <phoneticPr fontId="7"/>
  </si>
  <si>
    <t>⇒</t>
    <phoneticPr fontId="7"/>
  </si>
  <si>
    <t>（１）農地維持支払</t>
    <rPh sb="3" eb="5">
      <t>ノウチ</t>
    </rPh>
    <rPh sb="5" eb="7">
      <t>イジ</t>
    </rPh>
    <rPh sb="7" eb="9">
      <t>シハライ</t>
    </rPh>
    <phoneticPr fontId="7"/>
  </si>
  <si>
    <t>地目</t>
    <rPh sb="0" eb="2">
      <t>チモク</t>
    </rPh>
    <phoneticPr fontId="7"/>
  </si>
  <si>
    <t>対象農用地面積</t>
    <rPh sb="0" eb="2">
      <t>タイショウ</t>
    </rPh>
    <rPh sb="2" eb="5">
      <t>ノウヨウチ</t>
    </rPh>
    <rPh sb="5" eb="7">
      <t>メンセキ</t>
    </rPh>
    <phoneticPr fontId="7"/>
  </si>
  <si>
    <t>交付単価</t>
    <rPh sb="0" eb="4">
      <t>コウフタンカ</t>
    </rPh>
    <phoneticPr fontId="7"/>
  </si>
  <si>
    <t>年当たり交付金額</t>
    <rPh sb="0" eb="1">
      <t>ネン</t>
    </rPh>
    <rPh sb="1" eb="2">
      <t>ア</t>
    </rPh>
    <rPh sb="4" eb="7">
      <t>コウフキン</t>
    </rPh>
    <rPh sb="7" eb="8">
      <t>ガク</t>
    </rPh>
    <phoneticPr fontId="7"/>
  </si>
  <si>
    <t>※対象農用地面積とは、交付金の算定の対象となる農用地の面積のことです。小数点以下を切り捨て、整数で記入してください。</t>
    <phoneticPr fontId="7"/>
  </si>
  <si>
    <t>円/10a</t>
    <rPh sb="0" eb="1">
      <t>エン</t>
    </rPh>
    <phoneticPr fontId="7"/>
  </si>
  <si>
    <t>畑</t>
    <rPh sb="0" eb="1">
      <t>ハタ</t>
    </rPh>
    <phoneticPr fontId="7"/>
  </si>
  <si>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7"/>
  </si>
  <si>
    <t>草地</t>
    <rPh sb="0" eb="1">
      <t>ソウ</t>
    </rPh>
    <rPh sb="1" eb="2">
      <t>チ</t>
    </rPh>
    <phoneticPr fontId="7"/>
  </si>
  <si>
    <t>この線より上に行を挿入してください。</t>
    <phoneticPr fontId="7"/>
  </si>
  <si>
    <t>地目を田から畑に変更する面積</t>
    <phoneticPr fontId="7"/>
  </si>
  <si>
    <t>合計</t>
    <rPh sb="0" eb="2">
      <t>ゴウケイ</t>
    </rPh>
    <phoneticPr fontId="7"/>
  </si>
  <si>
    <t>①多面的機能の増進活動に取り組む
②資源向上支払（共同）を５年以上実施、又は資源向上支払（長寿命化）に取り組む</t>
    <phoneticPr fontId="7"/>
  </si>
  <si>
    <t>（３）資源向上支払（長寿命化）</t>
    <rPh sb="10" eb="14">
      <t>チョウジュミョウカ</t>
    </rPh>
    <phoneticPr fontId="7"/>
  </si>
  <si>
    <t>年当たり交付上限額</t>
    <rPh sb="0" eb="1">
      <t>ネン</t>
    </rPh>
    <rPh sb="1" eb="2">
      <t>ア</t>
    </rPh>
    <rPh sb="4" eb="6">
      <t>コウフ</t>
    </rPh>
    <rPh sb="6" eb="8">
      <t>ジョウゲン</t>
    </rPh>
    <rPh sb="8" eb="9">
      <t>ガク</t>
    </rPh>
    <phoneticPr fontId="7"/>
  </si>
  <si>
    <t>広域活動組織の設立</t>
    <rPh sb="0" eb="2">
      <t>コウイキ</t>
    </rPh>
    <rPh sb="2" eb="4">
      <t>カツドウ</t>
    </rPh>
    <rPh sb="4" eb="6">
      <t>ソシキ</t>
    </rPh>
    <rPh sb="7" eb="9">
      <t>セツリツ</t>
    </rPh>
    <phoneticPr fontId="7"/>
  </si>
  <si>
    <t>特定非営利活動法人化</t>
    <rPh sb="0" eb="2">
      <t>トクテイ</t>
    </rPh>
    <rPh sb="2" eb="5">
      <t>ヒエイリ</t>
    </rPh>
    <rPh sb="5" eb="7">
      <t>カツドウ</t>
    </rPh>
    <rPh sb="7" eb="9">
      <t>ホウジン</t>
    </rPh>
    <rPh sb="9" eb="10">
      <t>カ</t>
    </rPh>
    <phoneticPr fontId="7"/>
  </si>
  <si>
    <t>実施予定年度</t>
    <rPh sb="0" eb="2">
      <t>ジッシ</t>
    </rPh>
    <rPh sb="2" eb="4">
      <t>ヨテイ</t>
    </rPh>
    <rPh sb="4" eb="6">
      <t>ネンド</t>
    </rPh>
    <phoneticPr fontId="7"/>
  </si>
  <si>
    <t>年度</t>
    <rPh sb="0" eb="2">
      <t>ネンド</t>
    </rPh>
    <phoneticPr fontId="7"/>
  </si>
  <si>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7"/>
  </si>
  <si>
    <t>集落数</t>
    <rPh sb="0" eb="3">
      <t>シュウラクスウ</t>
    </rPh>
    <phoneticPr fontId="7"/>
  </si>
  <si>
    <t>農業地域類型</t>
    <rPh sb="0" eb="2">
      <t>ノウギョウ</t>
    </rPh>
    <rPh sb="2" eb="4">
      <t>チイキ</t>
    </rPh>
    <rPh sb="4" eb="6">
      <t>ルイケイ</t>
    </rPh>
    <phoneticPr fontId="7"/>
  </si>
  <si>
    <t>都市的地域</t>
    <rPh sb="0" eb="3">
      <t>トシテキ</t>
    </rPh>
    <rPh sb="3" eb="5">
      <t>チイキ</t>
    </rPh>
    <phoneticPr fontId="7"/>
  </si>
  <si>
    <t>平地農業地域</t>
    <rPh sb="0" eb="2">
      <t>ヘイチ</t>
    </rPh>
    <rPh sb="2" eb="4">
      <t>ノウギョウ</t>
    </rPh>
    <rPh sb="4" eb="6">
      <t>チイキ</t>
    </rPh>
    <phoneticPr fontId="7"/>
  </si>
  <si>
    <t>中間農業地域</t>
    <rPh sb="0" eb="2">
      <t>チュウカン</t>
    </rPh>
    <rPh sb="2" eb="4">
      <t>ノウギョウ</t>
    </rPh>
    <rPh sb="4" eb="6">
      <t>チイキ</t>
    </rPh>
    <phoneticPr fontId="7"/>
  </si>
  <si>
    <t>山間農業地域</t>
    <rPh sb="0" eb="2">
      <t>サンカン</t>
    </rPh>
    <rPh sb="2" eb="4">
      <t>ノウギョウ</t>
    </rPh>
    <rPh sb="4" eb="6">
      <t>チイキ</t>
    </rPh>
    <phoneticPr fontId="7"/>
  </si>
  <si>
    <t>特定農山村</t>
    <rPh sb="0" eb="2">
      <t>トクテイ</t>
    </rPh>
    <rPh sb="2" eb="5">
      <t>ノウサンソン</t>
    </rPh>
    <phoneticPr fontId="7"/>
  </si>
  <si>
    <t>振興山村</t>
    <rPh sb="0" eb="2">
      <t>シンコウ</t>
    </rPh>
    <rPh sb="2" eb="4">
      <t>サンソン</t>
    </rPh>
    <phoneticPr fontId="7"/>
  </si>
  <si>
    <t>過疎</t>
    <rPh sb="0" eb="2">
      <t>カソ</t>
    </rPh>
    <phoneticPr fontId="7"/>
  </si>
  <si>
    <t>半島</t>
    <rPh sb="0" eb="2">
      <t>ハントウ</t>
    </rPh>
    <phoneticPr fontId="7"/>
  </si>
  <si>
    <t>離島</t>
    <rPh sb="0" eb="2">
      <t>リトウ</t>
    </rPh>
    <phoneticPr fontId="7"/>
  </si>
  <si>
    <t>沖縄</t>
    <rPh sb="0" eb="2">
      <t>オキナワ</t>
    </rPh>
    <phoneticPr fontId="7"/>
  </si>
  <si>
    <t>奄美群島</t>
    <rPh sb="0" eb="2">
      <t>アマミ</t>
    </rPh>
    <rPh sb="2" eb="4">
      <t>グントウ</t>
    </rPh>
    <phoneticPr fontId="7"/>
  </si>
  <si>
    <t>小笠原諸島</t>
    <rPh sb="0" eb="3">
      <t>オガサワラ</t>
    </rPh>
    <rPh sb="3" eb="5">
      <t>ショトウ</t>
    </rPh>
    <phoneticPr fontId="7"/>
  </si>
  <si>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7"/>
  </si>
  <si>
    <t>農地維持支払</t>
    <rPh sb="0" eb="2">
      <t>ノウチ</t>
    </rPh>
    <rPh sb="2" eb="4">
      <t>イジ</t>
    </rPh>
    <rPh sb="4" eb="6">
      <t>シハライ</t>
    </rPh>
    <phoneticPr fontId="7"/>
  </si>
  <si>
    <t>資源向上支払
（共同）</t>
    <rPh sb="0" eb="2">
      <t>シゲン</t>
    </rPh>
    <rPh sb="2" eb="4">
      <t>コウジョウ</t>
    </rPh>
    <rPh sb="4" eb="6">
      <t>シハラ</t>
    </rPh>
    <rPh sb="8" eb="10">
      <t>キョウドウ</t>
    </rPh>
    <phoneticPr fontId="7"/>
  </si>
  <si>
    <t>資源向上支払
（長寿命化）</t>
    <rPh sb="0" eb="2">
      <t>シゲン</t>
    </rPh>
    <rPh sb="2" eb="4">
      <t>コウジョウ</t>
    </rPh>
    <rPh sb="4" eb="6">
      <t>シハライ</t>
    </rPh>
    <rPh sb="8" eb="12">
      <t>チョウジュミョウカ</t>
    </rPh>
    <phoneticPr fontId="7"/>
  </si>
  <si>
    <t>３．活動の計画</t>
    <rPh sb="2" eb="4">
      <t>カツドウ</t>
    </rPh>
    <rPh sb="5" eb="7">
      <t>ケイカク</t>
    </rPh>
    <phoneticPr fontId="7"/>
  </si>
  <si>
    <t>活動項目</t>
    <rPh sb="0" eb="2">
      <t>カツドウ</t>
    </rPh>
    <rPh sb="2" eb="4">
      <t>コウモク</t>
    </rPh>
    <phoneticPr fontId="7"/>
  </si>
  <si>
    <t>取組</t>
    <rPh sb="0" eb="2">
      <t>トリクミ</t>
    </rPh>
    <phoneticPr fontId="7"/>
  </si>
  <si>
    <t>点検・
計画策定</t>
    <rPh sb="0" eb="2">
      <t>テンケン</t>
    </rPh>
    <rPh sb="4" eb="6">
      <t>ケイカク</t>
    </rPh>
    <rPh sb="6" eb="8">
      <t>サクテイ</t>
    </rPh>
    <phoneticPr fontId="7"/>
  </si>
  <si>
    <t>１　点検</t>
    <rPh sb="2" eb="4">
      <t>テンケン</t>
    </rPh>
    <phoneticPr fontId="7"/>
  </si>
  <si>
    <t>２　年度活動計画の策定</t>
    <rPh sb="2" eb="4">
      <t>ネンド</t>
    </rPh>
    <rPh sb="4" eb="6">
      <t>カツドウ</t>
    </rPh>
    <rPh sb="6" eb="8">
      <t>ケイカク</t>
    </rPh>
    <rPh sb="9" eb="11">
      <t>サクテイ</t>
    </rPh>
    <phoneticPr fontId="7"/>
  </si>
  <si>
    <t>研修</t>
    <rPh sb="0" eb="2">
      <t>ケンシュウ</t>
    </rPh>
    <phoneticPr fontId="7"/>
  </si>
  <si>
    <t>実践活動</t>
    <phoneticPr fontId="7"/>
  </si>
  <si>
    <t>農用地</t>
    <phoneticPr fontId="7"/>
  </si>
  <si>
    <t>４　遊休農地発生防止のための保全管理</t>
    <phoneticPr fontId="7"/>
  </si>
  <si>
    <t>５　畦畔・法面・防風林の草刈り</t>
    <rPh sb="2" eb="4">
      <t>ケイハン</t>
    </rPh>
    <rPh sb="5" eb="7">
      <t>ノリメン</t>
    </rPh>
    <rPh sb="8" eb="11">
      <t>ボウフウリン</t>
    </rPh>
    <rPh sb="12" eb="14">
      <t>クサカリ</t>
    </rPh>
    <phoneticPr fontId="7"/>
  </si>
  <si>
    <t>６　鳥獣害防護柵等の保守管理</t>
    <rPh sb="2" eb="4">
      <t>チョウジュウ</t>
    </rPh>
    <rPh sb="4" eb="5">
      <t>ガイ</t>
    </rPh>
    <rPh sb="5" eb="8">
      <t>ボウゴサク</t>
    </rPh>
    <rPh sb="8" eb="9">
      <t>トウ</t>
    </rPh>
    <rPh sb="10" eb="12">
      <t>ホシュ</t>
    </rPh>
    <rPh sb="12" eb="14">
      <t>カンリ</t>
    </rPh>
    <phoneticPr fontId="7"/>
  </si>
  <si>
    <t>７　水路の草刈り</t>
    <rPh sb="2" eb="4">
      <t>スイロ</t>
    </rPh>
    <phoneticPr fontId="7"/>
  </si>
  <si>
    <t>８　水路の泥上げ</t>
    <rPh sb="5" eb="6">
      <t>ドロ</t>
    </rPh>
    <rPh sb="6" eb="7">
      <t>ア</t>
    </rPh>
    <phoneticPr fontId="7"/>
  </si>
  <si>
    <t>９　水路附帯施設の保守管理</t>
    <rPh sb="2" eb="4">
      <t>スイロ</t>
    </rPh>
    <rPh sb="4" eb="6">
      <t>フタイ</t>
    </rPh>
    <rPh sb="6" eb="8">
      <t>シセツ</t>
    </rPh>
    <rPh sb="9" eb="11">
      <t>ホシュ</t>
    </rPh>
    <rPh sb="11" eb="13">
      <t>カンリ</t>
    </rPh>
    <phoneticPr fontId="7"/>
  </si>
  <si>
    <t>10　農道の草刈り</t>
    <rPh sb="3" eb="5">
      <t>ノウドウ</t>
    </rPh>
    <rPh sb="6" eb="8">
      <t>クサカ</t>
    </rPh>
    <phoneticPr fontId="7"/>
  </si>
  <si>
    <t xml:space="preserve">11　農道側溝の泥上げ </t>
    <rPh sb="5" eb="7">
      <t>ソッコウ</t>
    </rPh>
    <rPh sb="8" eb="9">
      <t>ドロ</t>
    </rPh>
    <rPh sb="9" eb="10">
      <t>ア</t>
    </rPh>
    <phoneticPr fontId="7"/>
  </si>
  <si>
    <t>12　路面の維持</t>
    <rPh sb="3" eb="5">
      <t>ロメン</t>
    </rPh>
    <rPh sb="6" eb="8">
      <t>イジ</t>
    </rPh>
    <phoneticPr fontId="7"/>
  </si>
  <si>
    <t>13　ため池の草刈り</t>
    <rPh sb="5" eb="6">
      <t>イケ</t>
    </rPh>
    <phoneticPr fontId="7"/>
  </si>
  <si>
    <t>14　ため池の泥上げ</t>
    <rPh sb="7" eb="8">
      <t>ドロ</t>
    </rPh>
    <rPh sb="8" eb="9">
      <t>ア</t>
    </rPh>
    <phoneticPr fontId="7"/>
  </si>
  <si>
    <t>15　ため池附帯施設の保守管理</t>
    <rPh sb="6" eb="8">
      <t>フタイ</t>
    </rPh>
    <rPh sb="8" eb="10">
      <t>シセツ</t>
    </rPh>
    <rPh sb="11" eb="13">
      <t>ホシュ</t>
    </rPh>
    <rPh sb="13" eb="15">
      <t>カンリ</t>
    </rPh>
    <phoneticPr fontId="7"/>
  </si>
  <si>
    <t>共通</t>
    <rPh sb="0" eb="2">
      <t>キョウツウ</t>
    </rPh>
    <phoneticPr fontId="7"/>
  </si>
  <si>
    <t>16　異常気象時の対応</t>
    <phoneticPr fontId="7"/>
  </si>
  <si>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7"/>
  </si>
  <si>
    <t>地域資源の適切な保全管理のための推進活動について、１）～４）を記入してください。</t>
    <rPh sb="31" eb="33">
      <t>キニュウ</t>
    </rPh>
    <phoneticPr fontId="7"/>
  </si>
  <si>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7"/>
  </si>
  <si>
    <t>①中心経営体との役割分担による保全管理</t>
    <phoneticPr fontId="7"/>
  </si>
  <si>
    <t>④集落間連携や広域的活動による保全管理</t>
    <phoneticPr fontId="7"/>
  </si>
  <si>
    <t>②集落営農組織を基礎とした地域ぐるみの保全管理</t>
    <phoneticPr fontId="7"/>
  </si>
  <si>
    <t>⑤多様な地域資源管理の担い手による保全管理</t>
    <rPh sb="4" eb="6">
      <t>チイキ</t>
    </rPh>
    <phoneticPr fontId="7"/>
  </si>
  <si>
    <t>⑥その他</t>
    <phoneticPr fontId="7"/>
  </si>
  <si>
    <t>①農地の利用集積に伴う管理作業</t>
    <phoneticPr fontId="7"/>
  </si>
  <si>
    <t>④共同利用施設の保全管理</t>
    <rPh sb="1" eb="3">
      <t>キョウドウ</t>
    </rPh>
    <rPh sb="3" eb="5">
      <t>リヨウ</t>
    </rPh>
    <rPh sb="5" eb="7">
      <t>シセツ</t>
    </rPh>
    <rPh sb="8" eb="10">
      <t>ホゼン</t>
    </rPh>
    <rPh sb="10" eb="12">
      <t>カンリ</t>
    </rPh>
    <phoneticPr fontId="7"/>
  </si>
  <si>
    <t>②高齢農家の農用地に係る管理作業</t>
    <phoneticPr fontId="7"/>
  </si>
  <si>
    <t>⑤その他</t>
    <phoneticPr fontId="7"/>
  </si>
  <si>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7"/>
  </si>
  <si>
    <t/>
  </si>
  <si>
    <t>①担い手の人材・機材の有効活用、連携強化</t>
    <phoneticPr fontId="7"/>
  </si>
  <si>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7"/>
  </si>
  <si>
    <t>②入り作等の近隣の担い手との協力</t>
    <phoneticPr fontId="7"/>
  </si>
  <si>
    <t>⑥集落間の連携や広域的な活動</t>
    <rPh sb="1" eb="4">
      <t>シュウラクカン</t>
    </rPh>
    <rPh sb="5" eb="7">
      <t>レンケイ</t>
    </rPh>
    <rPh sb="8" eb="11">
      <t>コウイキテキ</t>
    </rPh>
    <rPh sb="12" eb="14">
      <t>カツドウ</t>
    </rPh>
    <phoneticPr fontId="7"/>
  </si>
  <si>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7"/>
  </si>
  <si>
    <t>⑦その他</t>
    <phoneticPr fontId="7"/>
  </si>
  <si>
    <t>④新たな保全管理の担い手の確保</t>
    <rPh sb="1" eb="2">
      <t>アラ</t>
    </rPh>
    <rPh sb="4" eb="6">
      <t>ホゼン</t>
    </rPh>
    <rPh sb="6" eb="8">
      <t>カンリ</t>
    </rPh>
    <rPh sb="9" eb="10">
      <t>ニナ</t>
    </rPh>
    <rPh sb="11" eb="12">
      <t>テ</t>
    </rPh>
    <rPh sb="13" eb="15">
      <t>カクホ</t>
    </rPh>
    <phoneticPr fontId="7"/>
  </si>
  <si>
    <t>17．入り作農家や土地持ち非農家を含む
　 　農業者の検討会の開催</t>
    <rPh sb="6" eb="8">
      <t>ノウカ</t>
    </rPh>
    <phoneticPr fontId="7"/>
  </si>
  <si>
    <t>18．農業者に対する意向調査、農業者による現地調査</t>
    <phoneticPr fontId="7"/>
  </si>
  <si>
    <t>22．有識者等による研修会、検討会の開催</t>
    <rPh sb="3" eb="6">
      <t>ユウシキシャ</t>
    </rPh>
    <rPh sb="6" eb="7">
      <t>トウ</t>
    </rPh>
    <rPh sb="10" eb="13">
      <t>ケンシュウカイ</t>
    </rPh>
    <rPh sb="14" eb="17">
      <t>ケントウカイ</t>
    </rPh>
    <rPh sb="18" eb="20">
      <t>カイサイ</t>
    </rPh>
    <phoneticPr fontId="7"/>
  </si>
  <si>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7"/>
  </si>
  <si>
    <t>23．その他</t>
    <phoneticPr fontId="7"/>
  </si>
  <si>
    <t>　１）施設の軽微な補修、農村環境保全活動</t>
    <rPh sb="3" eb="5">
      <t>シセツ</t>
    </rPh>
    <rPh sb="6" eb="8">
      <t>ケイビ</t>
    </rPh>
    <rPh sb="9" eb="11">
      <t>ホシュウ</t>
    </rPh>
    <rPh sb="12" eb="14">
      <t>ノウソン</t>
    </rPh>
    <rPh sb="14" eb="16">
      <t>カンキョウ</t>
    </rPh>
    <rPh sb="16" eb="20">
      <t>ホゼンカツドウ</t>
    </rPh>
    <phoneticPr fontId="7"/>
  </si>
  <si>
    <t>施設の軽微な補修</t>
    <rPh sb="0" eb="2">
      <t>シセツ</t>
    </rPh>
    <rPh sb="3" eb="5">
      <t>ケイビ</t>
    </rPh>
    <rPh sb="6" eb="8">
      <t>ホシュウ</t>
    </rPh>
    <phoneticPr fontId="7"/>
  </si>
  <si>
    <t>機能診断・
計画策定</t>
    <rPh sb="0" eb="2">
      <t>キノウ</t>
    </rPh>
    <rPh sb="2" eb="4">
      <t>シンダン</t>
    </rPh>
    <rPh sb="6" eb="8">
      <t>ケイカク</t>
    </rPh>
    <rPh sb="8" eb="10">
      <t>サクテイ</t>
    </rPh>
    <phoneticPr fontId="7"/>
  </si>
  <si>
    <t>24　農用地の機能診断</t>
    <rPh sb="7" eb="9">
      <t>キノウ</t>
    </rPh>
    <rPh sb="9" eb="11">
      <t>シンダン</t>
    </rPh>
    <phoneticPr fontId="7"/>
  </si>
  <si>
    <t>25　水路の機能診断</t>
    <rPh sb="3" eb="5">
      <t>スイロ</t>
    </rPh>
    <phoneticPr fontId="7"/>
  </si>
  <si>
    <t>26　農道の機能診断</t>
    <rPh sb="3" eb="5">
      <t>ノウドウ</t>
    </rPh>
    <phoneticPr fontId="7"/>
  </si>
  <si>
    <t>27　ため池の機能診断</t>
    <rPh sb="5" eb="6">
      <t>イケ</t>
    </rPh>
    <phoneticPr fontId="7"/>
  </si>
  <si>
    <t>28　年度活動計画の策定</t>
    <rPh sb="3" eb="5">
      <t>ネンド</t>
    </rPh>
    <rPh sb="5" eb="7">
      <t>カツドウ</t>
    </rPh>
    <rPh sb="7" eb="9">
      <t>ケイカク</t>
    </rPh>
    <rPh sb="10" eb="12">
      <t>サクテイ</t>
    </rPh>
    <phoneticPr fontId="7"/>
  </si>
  <si>
    <t>29　機能診断・補修技術等に関する研修</t>
    <rPh sb="14" eb="15">
      <t>カン</t>
    </rPh>
    <phoneticPr fontId="7"/>
  </si>
  <si>
    <t>実践活動</t>
    <phoneticPr fontId="7"/>
  </si>
  <si>
    <t>30　農用地の軽微な補修等</t>
    <rPh sb="3" eb="6">
      <t>ノウヨウチ</t>
    </rPh>
    <rPh sb="7" eb="9">
      <t>ケイビ</t>
    </rPh>
    <rPh sb="10" eb="13">
      <t>ホシュウトウ</t>
    </rPh>
    <phoneticPr fontId="7"/>
  </si>
  <si>
    <t>31　水路の軽微な補修等</t>
    <rPh sb="6" eb="8">
      <t>ケイビ</t>
    </rPh>
    <rPh sb="9" eb="12">
      <t>ホシュウトウ</t>
    </rPh>
    <phoneticPr fontId="7"/>
  </si>
  <si>
    <t>32　農道の軽微な補修等</t>
    <rPh sb="6" eb="8">
      <t>ケイビ</t>
    </rPh>
    <rPh sb="9" eb="12">
      <t>ホシュウトウ</t>
    </rPh>
    <phoneticPr fontId="7"/>
  </si>
  <si>
    <t>33　ため池の軽微な補修等</t>
    <rPh sb="7" eb="9">
      <t>ケイビ</t>
    </rPh>
    <rPh sb="10" eb="13">
      <t>ホシュウトウ</t>
    </rPh>
    <phoneticPr fontId="7"/>
  </si>
  <si>
    <t>農村環境保全活動</t>
    <rPh sb="0" eb="2">
      <t>ノウソン</t>
    </rPh>
    <rPh sb="2" eb="4">
      <t>カンキョウ</t>
    </rPh>
    <rPh sb="4" eb="6">
      <t>ホゼン</t>
    </rPh>
    <rPh sb="6" eb="8">
      <t>カツドウ</t>
    </rPh>
    <phoneticPr fontId="7"/>
  </si>
  <si>
    <t>計画策定</t>
    <rPh sb="0" eb="2">
      <t>ケイカク</t>
    </rPh>
    <rPh sb="2" eb="4">
      <t>サクテイ</t>
    </rPh>
    <phoneticPr fontId="7"/>
  </si>
  <si>
    <t>34　生物多様性保全計画の策定</t>
    <rPh sb="3" eb="5">
      <t>セイブツ</t>
    </rPh>
    <rPh sb="5" eb="8">
      <t>タヨウセイ</t>
    </rPh>
    <rPh sb="8" eb="10">
      <t>ホゼン</t>
    </rPh>
    <rPh sb="10" eb="12">
      <t>ケイカク</t>
    </rPh>
    <rPh sb="13" eb="15">
      <t>サクテイ</t>
    </rPh>
    <phoneticPr fontId="7"/>
  </si>
  <si>
    <t>35　水質保全計画、農地保全計画の策定</t>
    <phoneticPr fontId="7"/>
  </si>
  <si>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7"/>
  </si>
  <si>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7"/>
  </si>
  <si>
    <t>38　資源循環計画の策定</t>
    <rPh sb="3" eb="5">
      <t>シゲン</t>
    </rPh>
    <rPh sb="5" eb="7">
      <t>ジュンカン</t>
    </rPh>
    <rPh sb="7" eb="9">
      <t>ケイカク</t>
    </rPh>
    <rPh sb="10" eb="12">
      <t>サクテイ</t>
    </rPh>
    <phoneticPr fontId="7"/>
  </si>
  <si>
    <t>実践活動</t>
    <rPh sb="0" eb="2">
      <t>ジッセン</t>
    </rPh>
    <rPh sb="2" eb="4">
      <t>カツドウ</t>
    </rPh>
    <phoneticPr fontId="7"/>
  </si>
  <si>
    <t>この線より上に行を挿入してください。</t>
    <rPh sb="2" eb="3">
      <t>セン</t>
    </rPh>
    <rPh sb="5" eb="6">
      <t>ウエ</t>
    </rPh>
    <rPh sb="7" eb="8">
      <t>ギョウ</t>
    </rPh>
    <rPh sb="9" eb="11">
      <t>ソウニュウ</t>
    </rPh>
    <phoneticPr fontId="7"/>
  </si>
  <si>
    <t>啓発・普及</t>
    <rPh sb="0" eb="2">
      <t>ケイハツ</t>
    </rPh>
    <rPh sb="3" eb="5">
      <t>フキュウ</t>
    </rPh>
    <phoneticPr fontId="7"/>
  </si>
  <si>
    <t>51　啓発・普及活動</t>
    <rPh sb="3" eb="5">
      <t>ケイハツ</t>
    </rPh>
    <rPh sb="6" eb="8">
      <t>フキュウ</t>
    </rPh>
    <rPh sb="8" eb="10">
      <t>カツドウ</t>
    </rPh>
    <phoneticPr fontId="7"/>
  </si>
  <si>
    <t>備考</t>
    <rPh sb="0" eb="2">
      <t>ビコウ</t>
    </rPh>
    <phoneticPr fontId="7"/>
  </si>
  <si>
    <t>多面的機能の増進を
図る活動</t>
    <rPh sb="0" eb="3">
      <t>タメンテキ</t>
    </rPh>
    <rPh sb="3" eb="5">
      <t>キノウ</t>
    </rPh>
    <rPh sb="6" eb="8">
      <t>ゾウシン</t>
    </rPh>
    <rPh sb="10" eb="11">
      <t>ハカ</t>
    </rPh>
    <rPh sb="12" eb="14">
      <t>カツドウ</t>
    </rPh>
    <phoneticPr fontId="7"/>
  </si>
  <si>
    <t>活動内容</t>
    <rPh sb="0" eb="2">
      <t>カツドウ</t>
    </rPh>
    <rPh sb="2" eb="4">
      <t>ナイヨウ</t>
    </rPh>
    <phoneticPr fontId="7"/>
  </si>
  <si>
    <t>延べ数量</t>
    <rPh sb="0" eb="1">
      <t>ノ</t>
    </rPh>
    <rPh sb="2" eb="4">
      <t>スウリョウ</t>
    </rPh>
    <phoneticPr fontId="7"/>
  </si>
  <si>
    <t>施設区分</t>
    <rPh sb="0" eb="2">
      <t>シセツ</t>
    </rPh>
    <rPh sb="2" eb="4">
      <t>クブン</t>
    </rPh>
    <phoneticPr fontId="7"/>
  </si>
  <si>
    <t>内容</t>
    <rPh sb="0" eb="2">
      <t>ナイヨウ</t>
    </rPh>
    <phoneticPr fontId="7"/>
  </si>
  <si>
    <t>☆直営施工の実施方針について</t>
    <rPh sb="1" eb="3">
      <t>チョクエイ</t>
    </rPh>
    <rPh sb="3" eb="5">
      <t>セコウ</t>
    </rPh>
    <rPh sb="6" eb="8">
      <t>ジッシ</t>
    </rPh>
    <rPh sb="8" eb="10">
      <t>ホウシン</t>
    </rPh>
    <phoneticPr fontId="7"/>
  </si>
  <si>
    <t>直営施工は実施しない</t>
    <rPh sb="0" eb="2">
      <t>チョクエイ</t>
    </rPh>
    <rPh sb="2" eb="4">
      <t>セコウ</t>
    </rPh>
    <rPh sb="5" eb="7">
      <t>ジッシ</t>
    </rPh>
    <phoneticPr fontId="7"/>
  </si>
  <si>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7"/>
  </si>
  <si>
    <t>４．加算措置</t>
    <rPh sb="2" eb="4">
      <t>カサン</t>
    </rPh>
    <rPh sb="4" eb="6">
      <t>ソチ</t>
    </rPh>
    <phoneticPr fontId="7"/>
  </si>
  <si>
    <t>項目</t>
    <rPh sb="0" eb="2">
      <t>コウモク</t>
    </rPh>
    <phoneticPr fontId="7"/>
  </si>
  <si>
    <t>都道府県、市町村が特に認める活動</t>
    <rPh sb="0" eb="4">
      <t>トドウフケン</t>
    </rPh>
    <rPh sb="5" eb="8">
      <t>シチョウソン</t>
    </rPh>
    <rPh sb="9" eb="10">
      <t>トク</t>
    </rPh>
    <rPh sb="11" eb="12">
      <t>ミト</t>
    </rPh>
    <rPh sb="14" eb="16">
      <t>カツドウ</t>
    </rPh>
    <phoneticPr fontId="7"/>
  </si>
  <si>
    <t>適用条件の確認</t>
    <rPh sb="0" eb="2">
      <t>テキヨウ</t>
    </rPh>
    <rPh sb="2" eb="4">
      <t>ジョウケン</t>
    </rPh>
    <rPh sb="5" eb="7">
      <t>カクニン</t>
    </rPh>
    <phoneticPr fontId="7"/>
  </si>
  <si>
    <t>①　多面的機能の更なる増進に向けた活動への支援を受ける</t>
    <rPh sb="8" eb="9">
      <t>サラ</t>
    </rPh>
    <rPh sb="17" eb="19">
      <t>カツドウ</t>
    </rPh>
    <phoneticPr fontId="7"/>
  </si>
  <si>
    <t>②　農業者以外の割合</t>
    <rPh sb="2" eb="5">
      <t>ノウギョウシャ</t>
    </rPh>
    <rPh sb="5" eb="7">
      <t>イガイ</t>
    </rPh>
    <rPh sb="8" eb="10">
      <t>ワリアイ</t>
    </rPh>
    <phoneticPr fontId="7"/>
  </si>
  <si>
    <t>・</t>
    <phoneticPr fontId="7"/>
  </si>
  <si>
    <t>組織の構成員</t>
  </si>
  <si>
    <t>農業者</t>
    <rPh sb="0" eb="3">
      <t>ノウギョウシャ</t>
    </rPh>
    <phoneticPr fontId="7"/>
  </si>
  <si>
    <t>個人</t>
    <rPh sb="0" eb="2">
      <t>コジン</t>
    </rPh>
    <phoneticPr fontId="7"/>
  </si>
  <si>
    <t>+団体</t>
    <phoneticPr fontId="7"/>
  </si>
  <si>
    <t>=</t>
    <phoneticPr fontId="7"/>
  </si>
  <si>
    <t>農業者以外</t>
    <rPh sb="0" eb="3">
      <t>ノウギョウシャ</t>
    </rPh>
    <rPh sb="3" eb="5">
      <t>イガイ</t>
    </rPh>
    <phoneticPr fontId="7"/>
  </si>
  <si>
    <t>+団体</t>
    <phoneticPr fontId="7"/>
  </si>
  <si>
    <t>=</t>
    <phoneticPr fontId="7"/>
  </si>
  <si>
    <t>･･･①</t>
    <phoneticPr fontId="7"/>
  </si>
  <si>
    <t>･･･②</t>
    <phoneticPr fontId="7"/>
  </si>
  <si>
    <t>・</t>
    <phoneticPr fontId="7"/>
  </si>
  <si>
    <t>農業者以外の割合</t>
    <rPh sb="0" eb="3">
      <t>ノウギョウシャ</t>
    </rPh>
    <rPh sb="3" eb="5">
      <t>イガイ</t>
    </rPh>
    <rPh sb="6" eb="8">
      <t>ワリアイ</t>
    </rPh>
    <phoneticPr fontId="7"/>
  </si>
  <si>
    <t>・・・ ①／②</t>
    <phoneticPr fontId="7"/>
  </si>
  <si>
    <t>+ 団体の構成員のうち、共同活動に参加する人数</t>
    <phoneticPr fontId="7"/>
  </si>
  <si>
    <t>=</t>
    <phoneticPr fontId="7"/>
  </si>
  <si>
    <t>共同活動に参加する構成員の総人数</t>
    <phoneticPr fontId="7"/>
  </si>
  <si>
    <t>のうち、８割にあたる</t>
    <rPh sb="4" eb="5">
      <t>ワリ</t>
    </rPh>
    <phoneticPr fontId="7"/>
  </si>
  <si>
    <t>以上が</t>
    <phoneticPr fontId="7"/>
  </si>
  <si>
    <t>参加する実践活動を毎年度行う。</t>
    <rPh sb="0" eb="2">
      <t>サンカ</t>
    </rPh>
    <rPh sb="4" eb="6">
      <t>ジッセン</t>
    </rPh>
    <rPh sb="6" eb="8">
      <t>カツドウ</t>
    </rPh>
    <rPh sb="9" eb="12">
      <t>マイネンド</t>
    </rPh>
    <rPh sb="12" eb="13">
      <t>オコナ</t>
    </rPh>
    <phoneticPr fontId="7"/>
  </si>
  <si>
    <t>区分</t>
    <rPh sb="0" eb="2">
      <t>クブン</t>
    </rPh>
    <phoneticPr fontId="7"/>
  </si>
  <si>
    <t>該当するものに○</t>
    <rPh sb="0" eb="2">
      <t>ガイトウ</t>
    </rPh>
    <phoneticPr fontId="7"/>
  </si>
  <si>
    <t>交付額</t>
    <rPh sb="0" eb="3">
      <t>コウフガク</t>
    </rPh>
    <phoneticPr fontId="7"/>
  </si>
  <si>
    <t>３集落以上
又は50ha以上200ha未満</t>
    <rPh sb="1" eb="3">
      <t>シュウラク</t>
    </rPh>
    <rPh sb="3" eb="5">
      <t>イジョウ</t>
    </rPh>
    <rPh sb="6" eb="7">
      <t>マタ</t>
    </rPh>
    <rPh sb="12" eb="14">
      <t>イジョウ</t>
    </rPh>
    <rPh sb="19" eb="21">
      <t>ミマン</t>
    </rPh>
    <phoneticPr fontId="7"/>
  </si>
  <si>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7"/>
  </si>
  <si>
    <t>1,000ha以上</t>
    <rPh sb="7" eb="9">
      <t>イジョウ</t>
    </rPh>
    <phoneticPr fontId="7"/>
  </si>
  <si>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7"/>
  </si>
  <si>
    <t>（別添１）</t>
    <rPh sb="1" eb="3">
      <t>ベッテン</t>
    </rPh>
    <phoneticPr fontId="7"/>
  </si>
  <si>
    <t>実施区域位置図</t>
    <rPh sb="0" eb="2">
      <t>ジッシ</t>
    </rPh>
    <rPh sb="2" eb="4">
      <t>クイキ</t>
    </rPh>
    <rPh sb="4" eb="7">
      <t>イチズ</t>
    </rPh>
    <phoneticPr fontId="7"/>
  </si>
  <si>
    <t>組織名称：</t>
    <phoneticPr fontId="7"/>
  </si>
  <si>
    <t>１号事業（多面支払）</t>
    <rPh sb="7" eb="9">
      <t>シハライ</t>
    </rPh>
    <phoneticPr fontId="7"/>
  </si>
  <si>
    <t>2号事業（中山間直払）</t>
  </si>
  <si>
    <t>３号事業（環境直払）</t>
    <rPh sb="5" eb="7">
      <t>カンキョウ</t>
    </rPh>
    <rPh sb="7" eb="9">
      <t>チョクバライ</t>
    </rPh>
    <phoneticPr fontId="7"/>
  </si>
  <si>
    <t>構成員一覧</t>
    <rPh sb="0" eb="3">
      <t>コウセイイン</t>
    </rPh>
    <rPh sb="3" eb="5">
      <t>イチラン</t>
    </rPh>
    <phoneticPr fontId="7"/>
  </si>
  <si>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5"/>
  </si>
  <si>
    <t>実施回数のカウント</t>
    <rPh sb="0" eb="2">
      <t>ジッシ</t>
    </rPh>
    <rPh sb="2" eb="4">
      <t>カイスウ</t>
    </rPh>
    <phoneticPr fontId="5"/>
  </si>
  <si>
    <t>←活動記録に取組番号が入力された回数をカウントし、これをもとに実施状況報告書の「実施欄」の○、×を判定しています。</t>
    <rPh sb="49" eb="51">
      <t>ハンテイ</t>
    </rPh>
    <phoneticPr fontId="5"/>
  </si>
  <si>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5"/>
  </si>
  <si>
    <t>A.■か□</t>
    <phoneticPr fontId="7"/>
  </si>
  <si>
    <t>B.○か空白</t>
    <rPh sb="4" eb="6">
      <t>クウハク</t>
    </rPh>
    <phoneticPr fontId="7"/>
  </si>
  <si>
    <t>C.○か－か×</t>
    <phoneticPr fontId="7"/>
  </si>
  <si>
    <t>D.農村環境保全活動のテーマ</t>
    <rPh sb="2" eb="4">
      <t>ノウソン</t>
    </rPh>
    <rPh sb="4" eb="6">
      <t>カンキョウ</t>
    </rPh>
    <rPh sb="6" eb="10">
      <t>ホゼンカツドウ</t>
    </rPh>
    <phoneticPr fontId="5"/>
  </si>
  <si>
    <t>E.高度な保全活動</t>
    <rPh sb="2" eb="4">
      <t>コウド</t>
    </rPh>
    <rPh sb="5" eb="9">
      <t>ホゼンカツドウ</t>
    </rPh>
    <phoneticPr fontId="5"/>
  </si>
  <si>
    <t>G.単位</t>
    <rPh sb="2" eb="4">
      <t>タンイ</t>
    </rPh>
    <phoneticPr fontId="5"/>
  </si>
  <si>
    <t>H.構成員一覧の分類</t>
    <rPh sb="2" eb="5">
      <t>コウセイイン</t>
    </rPh>
    <rPh sb="5" eb="7">
      <t>イチラン</t>
    </rPh>
    <rPh sb="8" eb="10">
      <t>ブンルイ</t>
    </rPh>
    <phoneticPr fontId="5"/>
  </si>
  <si>
    <t>I.金銭出納簿の区分</t>
    <rPh sb="2" eb="4">
      <t>キンセン</t>
    </rPh>
    <rPh sb="4" eb="7">
      <t>スイトウボ</t>
    </rPh>
    <rPh sb="8" eb="10">
      <t>クブン</t>
    </rPh>
    <phoneticPr fontId="5"/>
  </si>
  <si>
    <t>J.金銭出納簿の収支の分類</t>
    <rPh sb="2" eb="4">
      <t>キンセン</t>
    </rPh>
    <rPh sb="4" eb="7">
      <t>スイトウボ</t>
    </rPh>
    <rPh sb="8" eb="10">
      <t>シュウシ</t>
    </rPh>
    <rPh sb="11" eb="13">
      <t>ブンルイ</t>
    </rPh>
    <phoneticPr fontId="5"/>
  </si>
  <si>
    <t>番号</t>
    <rPh sb="0" eb="2">
      <t>バンゴウ</t>
    </rPh>
    <phoneticPr fontId="5"/>
  </si>
  <si>
    <t>支払区分</t>
    <rPh sb="0" eb="2">
      <t>シハライ</t>
    </rPh>
    <rPh sb="2" eb="4">
      <t>クブン</t>
    </rPh>
    <phoneticPr fontId="7"/>
  </si>
  <si>
    <t>活動項目</t>
    <rPh sb="0" eb="2">
      <t>カツドウ</t>
    </rPh>
    <rPh sb="2" eb="4">
      <t>コウモク</t>
    </rPh>
    <phoneticPr fontId="5"/>
  </si>
  <si>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5"/>
  </si>
  <si>
    <t>■</t>
    <phoneticPr fontId="7"/>
  </si>
  <si>
    <t>○</t>
    <phoneticPr fontId="7"/>
  </si>
  <si>
    <t>生態系保全</t>
    <rPh sb="0" eb="3">
      <t>セイタイケイ</t>
    </rPh>
    <rPh sb="3" eb="5">
      <t>ホゼン</t>
    </rPh>
    <phoneticPr fontId="5"/>
  </si>
  <si>
    <t>循環かんがいによる水質保全</t>
    <rPh sb="0" eb="2">
      <t>ジュンカン</t>
    </rPh>
    <rPh sb="9" eb="11">
      <t>スイシツ</t>
    </rPh>
    <rPh sb="11" eb="13">
      <t>ホゼン</t>
    </rPh>
    <phoneticPr fontId="5"/>
  </si>
  <si>
    <t>水路</t>
    <rPh sb="0" eb="2">
      <t>スイロ</t>
    </rPh>
    <phoneticPr fontId="5"/>
  </si>
  <si>
    <t>km</t>
    <phoneticPr fontId="5"/>
  </si>
  <si>
    <t>１.農業者個人</t>
    <rPh sb="2" eb="5">
      <t>ノウギョウシャ</t>
    </rPh>
    <rPh sb="5" eb="7">
      <t>コジン</t>
    </rPh>
    <phoneticPr fontId="5"/>
  </si>
  <si>
    <t>１.前年度持越</t>
    <rPh sb="2" eb="5">
      <t>ゼンネンド</t>
    </rPh>
    <rPh sb="5" eb="7">
      <t>モチコシ</t>
    </rPh>
    <phoneticPr fontId="5"/>
  </si>
  <si>
    <t>-</t>
    <phoneticPr fontId="7"/>
  </si>
  <si>
    <t>事務処理</t>
    <rPh sb="0" eb="2">
      <t>ジム</t>
    </rPh>
    <rPh sb="2" eb="4">
      <t>ショリ</t>
    </rPh>
    <phoneticPr fontId="7"/>
  </si>
  <si>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</si>
  <si>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5"/>
  </si>
  <si>
    <t>□</t>
    <phoneticPr fontId="7"/>
  </si>
  <si>
    <t>－</t>
    <phoneticPr fontId="5"/>
  </si>
  <si>
    <t>水質保全</t>
    <rPh sb="0" eb="2">
      <t>スイシツ</t>
    </rPh>
    <rPh sb="2" eb="4">
      <t>ホゼン</t>
    </rPh>
    <phoneticPr fontId="5"/>
  </si>
  <si>
    <t>浄化水路による水質保全</t>
    <rPh sb="0" eb="2">
      <t>ジョウカ</t>
    </rPh>
    <rPh sb="2" eb="4">
      <t>スイロ</t>
    </rPh>
    <rPh sb="7" eb="9">
      <t>スイシツ</t>
    </rPh>
    <rPh sb="9" eb="11">
      <t>ホゼン</t>
    </rPh>
    <phoneticPr fontId="5"/>
  </si>
  <si>
    <t>農道</t>
    <rPh sb="0" eb="2">
      <t>ノウドウ</t>
    </rPh>
    <phoneticPr fontId="5"/>
  </si>
  <si>
    <t>箇所</t>
    <rPh sb="0" eb="2">
      <t>カショ</t>
    </rPh>
    <phoneticPr fontId="5"/>
  </si>
  <si>
    <t>２.農事組合法人</t>
    <rPh sb="2" eb="4">
      <t>ノウジ</t>
    </rPh>
    <rPh sb="4" eb="6">
      <t>クミアイ</t>
    </rPh>
    <rPh sb="6" eb="8">
      <t>ホウジン</t>
    </rPh>
    <phoneticPr fontId="5"/>
  </si>
  <si>
    <t>２.交付金</t>
    <rPh sb="2" eb="5">
      <t>コウフキン</t>
    </rPh>
    <phoneticPr fontId="5"/>
  </si>
  <si>
    <t>会議</t>
    <rPh sb="0" eb="2">
      <t>カイギ</t>
    </rPh>
    <phoneticPr fontId="7"/>
  </si>
  <si>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</si>
  <si>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5"/>
  </si>
  <si>
    <t>×</t>
    <phoneticPr fontId="5"/>
  </si>
  <si>
    <t>景観形成・生活環境保全</t>
    <rPh sb="0" eb="2">
      <t>ケイカン</t>
    </rPh>
    <rPh sb="2" eb="4">
      <t>ケイセイ</t>
    </rPh>
    <rPh sb="5" eb="7">
      <t>セイカツ</t>
    </rPh>
    <rPh sb="7" eb="9">
      <t>カンキョウ</t>
    </rPh>
    <rPh sb="9" eb="11">
      <t>ホゼン</t>
    </rPh>
    <phoneticPr fontId="5"/>
  </si>
  <si>
    <t>地下水かん養</t>
    <rPh sb="0" eb="3">
      <t>チカスイ</t>
    </rPh>
    <rPh sb="5" eb="6">
      <t>ヨウ</t>
    </rPh>
    <phoneticPr fontId="5"/>
  </si>
  <si>
    <t>ため池</t>
    <rPh sb="2" eb="3">
      <t>イケ</t>
    </rPh>
    <phoneticPr fontId="5"/>
  </si>
  <si>
    <t>３.営農組合</t>
    <rPh sb="2" eb="4">
      <t>エイノウ</t>
    </rPh>
    <rPh sb="4" eb="6">
      <t>クミアイ</t>
    </rPh>
    <phoneticPr fontId="5"/>
  </si>
  <si>
    <t>３.利子等</t>
    <rPh sb="2" eb="4">
      <t>リシ</t>
    </rPh>
    <rPh sb="4" eb="5">
      <t>トウ</t>
    </rPh>
    <phoneticPr fontId="5"/>
  </si>
  <si>
    <t>水田貯留・地下水かん養</t>
    <rPh sb="0" eb="2">
      <t>スイデン</t>
    </rPh>
    <rPh sb="2" eb="4">
      <t>チョリュウ</t>
    </rPh>
    <rPh sb="5" eb="8">
      <t>チカスイ</t>
    </rPh>
    <rPh sb="10" eb="11">
      <t>ヨウ</t>
    </rPh>
    <phoneticPr fontId="5"/>
  </si>
  <si>
    <t>持続的な水管理</t>
    <rPh sb="0" eb="3">
      <t>ジゾクテキ</t>
    </rPh>
    <rPh sb="4" eb="5">
      <t>ミズ</t>
    </rPh>
    <rPh sb="5" eb="7">
      <t>カンリ</t>
    </rPh>
    <phoneticPr fontId="5"/>
  </si>
  <si>
    <t>４.その他の農業者団体</t>
    <rPh sb="4" eb="5">
      <t>タ</t>
    </rPh>
    <rPh sb="6" eb="9">
      <t>ノウギョウシャ</t>
    </rPh>
    <rPh sb="9" eb="11">
      <t>ダンタイ</t>
    </rPh>
    <phoneticPr fontId="5"/>
  </si>
  <si>
    <t>４.日当</t>
    <rPh sb="2" eb="4">
      <t>ニットウ</t>
    </rPh>
    <phoneticPr fontId="5"/>
  </si>
  <si>
    <t>農地維持</t>
    <rPh sb="0" eb="2">
      <t>ノウチ</t>
    </rPh>
    <rPh sb="2" eb="4">
      <t>イジ</t>
    </rPh>
    <phoneticPr fontId="7"/>
  </si>
  <si>
    <t>点検・計画策定</t>
    <rPh sb="0" eb="2">
      <t>テンケン</t>
    </rPh>
    <rPh sb="3" eb="5">
      <t>ケイカク</t>
    </rPh>
    <rPh sb="5" eb="7">
      <t>サクテイ</t>
    </rPh>
    <phoneticPr fontId="7"/>
  </si>
  <si>
    <t>点検</t>
    <rPh sb="0" eb="2">
      <t>テンケン</t>
    </rPh>
    <phoneticPr fontId="7"/>
  </si>
  <si>
    <t>1 点検</t>
  </si>
  <si>
    <t>資源循環</t>
    <rPh sb="0" eb="2">
      <t>シゲン</t>
    </rPh>
    <rPh sb="2" eb="4">
      <t>ジュンカン</t>
    </rPh>
    <phoneticPr fontId="5"/>
  </si>
  <si>
    <t>土壌流出防止</t>
    <rPh sb="0" eb="2">
      <t>ドジョウ</t>
    </rPh>
    <rPh sb="2" eb="4">
      <t>リュウシュツ</t>
    </rPh>
    <rPh sb="4" eb="6">
      <t>ボウシ</t>
    </rPh>
    <phoneticPr fontId="5"/>
  </si>
  <si>
    <t>５.農業者以外個人</t>
    <rPh sb="2" eb="5">
      <t>ノウギョウシャ</t>
    </rPh>
    <rPh sb="5" eb="7">
      <t>イガイ</t>
    </rPh>
    <rPh sb="7" eb="9">
      <t>コジン</t>
    </rPh>
    <phoneticPr fontId="5"/>
  </si>
  <si>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</si>
  <si>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5"/>
  </si>
  <si>
    <t>生物多様性の回復</t>
    <rPh sb="0" eb="2">
      <t>セイブツ</t>
    </rPh>
    <rPh sb="2" eb="5">
      <t>タヨウセイ</t>
    </rPh>
    <rPh sb="6" eb="8">
      <t>カイフク</t>
    </rPh>
    <phoneticPr fontId="5"/>
  </si>
  <si>
    <t>６.自治会</t>
    <rPh sb="2" eb="5">
      <t>ジチカイ</t>
    </rPh>
    <phoneticPr fontId="5"/>
  </si>
  <si>
    <t>水環境の回復</t>
    <rPh sb="0" eb="3">
      <t>ミズカンキョウ</t>
    </rPh>
    <rPh sb="4" eb="6">
      <t>カイフク</t>
    </rPh>
    <phoneticPr fontId="5"/>
  </si>
  <si>
    <t>７.女性会</t>
    <rPh sb="2" eb="5">
      <t>ジョセイカイ</t>
    </rPh>
    <phoneticPr fontId="5"/>
  </si>
  <si>
    <t>農用地</t>
    <rPh sb="0" eb="3">
      <t>ノウヨウチ</t>
    </rPh>
    <phoneticPr fontId="7"/>
  </si>
  <si>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</si>
  <si>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5"/>
  </si>
  <si>
    <t>持続的な畦畔管理</t>
    <rPh sb="0" eb="3">
      <t>ジゾクテキ</t>
    </rPh>
    <rPh sb="4" eb="6">
      <t>ケイハン</t>
    </rPh>
    <rPh sb="6" eb="8">
      <t>カンリ</t>
    </rPh>
    <phoneticPr fontId="5"/>
  </si>
  <si>
    <t>８.子供会</t>
    <rPh sb="2" eb="5">
      <t>コドモカイ</t>
    </rPh>
    <phoneticPr fontId="5"/>
  </si>
  <si>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</si>
  <si>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5"/>
  </si>
  <si>
    <t>専門家の指導</t>
    <rPh sb="0" eb="3">
      <t>センモンカ</t>
    </rPh>
    <rPh sb="4" eb="6">
      <t>シドウ</t>
    </rPh>
    <phoneticPr fontId="5"/>
  </si>
  <si>
    <t>９.土地改良区</t>
    <rPh sb="2" eb="4">
      <t>トチ</t>
    </rPh>
    <rPh sb="4" eb="7">
      <t>カイリョウク</t>
    </rPh>
    <phoneticPr fontId="5"/>
  </si>
  <si>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</si>
  <si>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5"/>
  </si>
  <si>
    <t>10.JA</t>
    <phoneticPr fontId="5"/>
  </si>
  <si>
    <t>7 水路の草刈り</t>
  </si>
  <si>
    <t>11.学校・PTA</t>
    <rPh sb="3" eb="5">
      <t>ガッコウ</t>
    </rPh>
    <phoneticPr fontId="5"/>
  </si>
  <si>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</si>
  <si>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5"/>
  </si>
  <si>
    <t>12.NPO</t>
    <phoneticPr fontId="5"/>
  </si>
  <si>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</si>
  <si>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5"/>
  </si>
  <si>
    <t>13.その他の農業者以外団体</t>
    <rPh sb="5" eb="6">
      <t>タ</t>
    </rPh>
    <rPh sb="7" eb="10">
      <t>ノウギョウシャ</t>
    </rPh>
    <rPh sb="10" eb="12">
      <t>イガイ</t>
    </rPh>
    <rPh sb="12" eb="14">
      <t>ダンタイ</t>
    </rPh>
    <phoneticPr fontId="5"/>
  </si>
  <si>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</si>
  <si>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5"/>
  </si>
  <si>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</si>
  <si>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</si>
  <si>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5"/>
  </si>
  <si>
    <t>13 ため池の草刈り</t>
  </si>
  <si>
    <t>14 ため池の泥上げ</t>
  </si>
  <si>
    <t>15 ため池附帯施設の保守管理</t>
  </si>
  <si>
    <t>16 異常気象時の対応</t>
  </si>
  <si>
    <t>推進活動</t>
    <rPh sb="0" eb="2">
      <t>スイシン</t>
    </rPh>
    <rPh sb="2" eb="4">
      <t>カツドウ</t>
    </rPh>
    <phoneticPr fontId="7"/>
  </si>
  <si>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</si>
  <si>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</si>
  <si>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</si>
  <si>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</si>
  <si>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</si>
  <si>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</si>
  <si>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</si>
  <si>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7"/>
  </si>
  <si>
    <t>機能診断・計画策定</t>
    <rPh sb="0" eb="2">
      <t>キノウ</t>
    </rPh>
    <rPh sb="2" eb="4">
      <t>シンダン</t>
    </rPh>
    <rPh sb="5" eb="7">
      <t>ケイカク</t>
    </rPh>
    <rPh sb="7" eb="9">
      <t>サクテイ</t>
    </rPh>
    <phoneticPr fontId="7"/>
  </si>
  <si>
    <t>機能診断</t>
    <rPh sb="0" eb="2">
      <t>キノウ</t>
    </rPh>
    <rPh sb="2" eb="4">
      <t>シンダン</t>
    </rPh>
    <phoneticPr fontId="7"/>
  </si>
  <si>
    <t>24 農用地の機能診断</t>
  </si>
  <si>
    <t>25 水路の機能診断</t>
  </si>
  <si>
    <t>③長寿命化の項目を追加する場合</t>
    <rPh sb="1" eb="5">
      <t>チョウジュミョウカ</t>
    </rPh>
    <phoneticPr fontId="5"/>
  </si>
  <si>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</si>
  <si>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5"/>
  </si>
  <si>
    <t>27 ため池の機能診断</t>
  </si>
  <si>
    <t>28 年度活動計画の策定</t>
  </si>
  <si>
    <t>研修</t>
    <rPh sb="0" eb="2">
      <t>ケンシュウ</t>
    </rPh>
    <phoneticPr fontId="5"/>
  </si>
  <si>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</si>
  <si>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</si>
  <si>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</si>
  <si>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</si>
  <si>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</si>
  <si>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7"/>
  </si>
  <si>
    <t>34 生物多様性保全計画の策定</t>
  </si>
  <si>
    <t>水質保全</t>
    <rPh sb="0" eb="2">
      <t>スイシツ</t>
    </rPh>
    <rPh sb="2" eb="4">
      <t>ホゼン</t>
    </rPh>
    <phoneticPr fontId="7"/>
  </si>
  <si>
    <t>35 水質保全計画、農地保全計画の策定</t>
  </si>
  <si>
    <t>景観形成・生活環境保全</t>
    <rPh sb="0" eb="2">
      <t>ケイカン</t>
    </rPh>
    <rPh sb="2" eb="4">
      <t>ケイセイ</t>
    </rPh>
    <rPh sb="5" eb="7">
      <t>セイカツ</t>
    </rPh>
    <rPh sb="7" eb="9">
      <t>カンキョウ</t>
    </rPh>
    <rPh sb="9" eb="11">
      <t>ホゼン</t>
    </rPh>
    <phoneticPr fontId="7"/>
  </si>
  <si>
    <t>水田貯留・地下水かん養</t>
    <rPh sb="0" eb="2">
      <t>スイデン</t>
    </rPh>
    <rPh sb="2" eb="4">
      <t>チョリュウ</t>
    </rPh>
    <rPh sb="5" eb="8">
      <t>チカスイ</t>
    </rPh>
    <rPh sb="10" eb="11">
      <t>ヨウ</t>
    </rPh>
    <phoneticPr fontId="7"/>
  </si>
  <si>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</si>
  <si>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5"/>
  </si>
  <si>
    <t>資源循環</t>
    <rPh sb="0" eb="2">
      <t>シゲン</t>
    </rPh>
    <rPh sb="2" eb="4">
      <t>ジュンカン</t>
    </rPh>
    <phoneticPr fontId="7"/>
  </si>
  <si>
    <t>38 資源循環計画の策定</t>
  </si>
  <si>
    <t>Ｋ.農村環境保全活動</t>
    <phoneticPr fontId="7"/>
  </si>
  <si>
    <t>39 生物の生息状況の把握（生態系保全）</t>
    <rPh sb="3" eb="5">
      <t>セイブツ</t>
    </rPh>
    <rPh sb="6" eb="8">
      <t>セイソク</t>
    </rPh>
    <rPh sb="8" eb="10">
      <t>ジョウキョウ</t>
    </rPh>
    <rPh sb="11" eb="13">
      <t>ハアク</t>
    </rPh>
    <rPh sb="14" eb="17">
      <t>セイタイケイ</t>
    </rPh>
    <rPh sb="17" eb="19">
      <t>ホゼン</t>
    </rPh>
    <phoneticPr fontId="7"/>
  </si>
  <si>
    <t>40 外来種の駆除（生態系保全）</t>
    <rPh sb="3" eb="6">
      <t>ガイライシュ</t>
    </rPh>
    <rPh sb="7" eb="9">
      <t>クジョ</t>
    </rPh>
    <rPh sb="10" eb="13">
      <t>セイタイケイ</t>
    </rPh>
    <rPh sb="13" eb="15">
      <t>ホゼン</t>
    </rPh>
    <phoneticPr fontId="7"/>
  </si>
  <si>
    <t>41 その他（生態系保全）</t>
    <rPh sb="5" eb="6">
      <t>タ</t>
    </rPh>
    <rPh sb="7" eb="10">
      <t>セイタイケイ</t>
    </rPh>
    <rPh sb="10" eb="12">
      <t>ホゼン</t>
    </rPh>
    <phoneticPr fontId="7"/>
  </si>
  <si>
    <t>42 水質モニタリングの実施・記録管理（水質保全）</t>
    <rPh sb="3" eb="5">
      <t>スイシツ</t>
    </rPh>
    <rPh sb="12" eb="14">
      <t>ジッシ</t>
    </rPh>
    <rPh sb="15" eb="17">
      <t>キロク</t>
    </rPh>
    <rPh sb="17" eb="19">
      <t>カンリ</t>
    </rPh>
    <rPh sb="20" eb="22">
      <t>スイシツ</t>
    </rPh>
    <rPh sb="22" eb="24">
      <t>ホゼン</t>
    </rPh>
    <phoneticPr fontId="7"/>
  </si>
  <si>
    <t>43 畑からの土砂流出対策（水質保全）</t>
    <rPh sb="3" eb="4">
      <t>ハタケ</t>
    </rPh>
    <rPh sb="7" eb="9">
      <t>ドシャ</t>
    </rPh>
    <rPh sb="9" eb="11">
      <t>リュウシュツ</t>
    </rPh>
    <rPh sb="11" eb="13">
      <t>タイサク</t>
    </rPh>
    <rPh sb="14" eb="16">
      <t>スイシツ</t>
    </rPh>
    <rPh sb="16" eb="18">
      <t>ホゼン</t>
    </rPh>
    <phoneticPr fontId="7"/>
  </si>
  <si>
    <t>44 その他（水質保全）</t>
    <rPh sb="5" eb="6">
      <t>タ</t>
    </rPh>
    <rPh sb="7" eb="9">
      <t>スイシツ</t>
    </rPh>
    <rPh sb="9" eb="11">
      <t>ホゼン</t>
    </rPh>
    <phoneticPr fontId="7"/>
  </si>
  <si>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7"/>
  </si>
  <si>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7"/>
  </si>
  <si>
    <t>47 その他（景観形成・生活環境保全）</t>
    <rPh sb="5" eb="6">
      <t>タ</t>
    </rPh>
    <rPh sb="7" eb="9">
      <t>ケイカン</t>
    </rPh>
    <rPh sb="9" eb="11">
      <t>ケイセイ</t>
    </rPh>
    <rPh sb="12" eb="14">
      <t>セイカツ</t>
    </rPh>
    <rPh sb="14" eb="16">
      <t>カンキョウ</t>
    </rPh>
    <rPh sb="16" eb="18">
      <t>ホゼン</t>
    </rPh>
    <phoneticPr fontId="7"/>
  </si>
  <si>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7"/>
  </si>
  <si>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7"/>
  </si>
  <si>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7"/>
  </si>
  <si>
    <t>51 啓発・普及活動</t>
    <phoneticPr fontId="5"/>
  </si>
  <si>
    <t>増進活動</t>
    <rPh sb="0" eb="2">
      <t>ゾウシン</t>
    </rPh>
    <rPh sb="2" eb="4">
      <t>カツドウ</t>
    </rPh>
    <phoneticPr fontId="7"/>
  </si>
  <si>
    <t>52 遊休農地の有効活用</t>
  </si>
  <si>
    <t>52　遊休農地の有効活用</t>
    <rPh sb="3" eb="5">
      <t>ユウキュウ</t>
    </rPh>
    <rPh sb="5" eb="7">
      <t>ノウチ</t>
    </rPh>
    <rPh sb="8" eb="10">
      <t>ユウコウ</t>
    </rPh>
    <rPh sb="10" eb="12">
      <t>カツヨウ</t>
    </rPh>
    <phoneticPr fontId="5"/>
  </si>
  <si>
    <t>54 地域住民による直営施工</t>
  </si>
  <si>
    <t>54　地域住民による直営施工</t>
    <rPh sb="3" eb="5">
      <t>チイキ</t>
    </rPh>
    <rPh sb="5" eb="7">
      <t>ジュウミン</t>
    </rPh>
    <rPh sb="10" eb="12">
      <t>チョクエイ</t>
    </rPh>
    <rPh sb="12" eb="14">
      <t>セコウ</t>
    </rPh>
    <phoneticPr fontId="5"/>
  </si>
  <si>
    <t>55 防災・減災力の強化</t>
  </si>
  <si>
    <t>55　防災・減災力の強化</t>
    <rPh sb="3" eb="5">
      <t>ボウサイ</t>
    </rPh>
    <rPh sb="6" eb="7">
      <t>ゲン</t>
    </rPh>
    <rPh sb="7" eb="8">
      <t>サイ</t>
    </rPh>
    <rPh sb="8" eb="9">
      <t>リョク</t>
    </rPh>
    <rPh sb="10" eb="12">
      <t>キョウカ</t>
    </rPh>
    <phoneticPr fontId="5"/>
  </si>
  <si>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</si>
  <si>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5"/>
  </si>
  <si>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</si>
  <si>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</si>
  <si>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</si>
  <si>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5"/>
  </si>
  <si>
    <t>長寿命化</t>
    <rPh sb="0" eb="4">
      <t>チョウジュミョウカ</t>
    </rPh>
    <phoneticPr fontId="7"/>
  </si>
  <si>
    <t>61 水路の補修</t>
  </si>
  <si>
    <t>61　水路の補修</t>
    <rPh sb="3" eb="5">
      <t>スイロ</t>
    </rPh>
    <rPh sb="6" eb="8">
      <t>ホシュウ</t>
    </rPh>
    <phoneticPr fontId="5"/>
  </si>
  <si>
    <t>62 水路の更新等</t>
  </si>
  <si>
    <t>62　水路の更新等</t>
    <rPh sb="3" eb="5">
      <t>スイロ</t>
    </rPh>
    <rPh sb="6" eb="8">
      <t>コウシン</t>
    </rPh>
    <rPh sb="8" eb="9">
      <t>トウ</t>
    </rPh>
    <phoneticPr fontId="5"/>
  </si>
  <si>
    <t>63 農道の補修</t>
  </si>
  <si>
    <t>63　農道の補修</t>
    <rPh sb="3" eb="5">
      <t>ノウドウ</t>
    </rPh>
    <rPh sb="6" eb="8">
      <t>ホシュウ</t>
    </rPh>
    <phoneticPr fontId="5"/>
  </si>
  <si>
    <t>64 農道の更新等</t>
  </si>
  <si>
    <t>64　農道の更新等</t>
    <rPh sb="3" eb="5">
      <t>ノウドウ</t>
    </rPh>
    <rPh sb="6" eb="8">
      <t>コウシン</t>
    </rPh>
    <rPh sb="8" eb="9">
      <t>トウ</t>
    </rPh>
    <phoneticPr fontId="5"/>
  </si>
  <si>
    <t>65 ため池の補修</t>
  </si>
  <si>
    <t>65　ため池の補修</t>
    <rPh sb="5" eb="6">
      <t>イケ</t>
    </rPh>
    <rPh sb="7" eb="9">
      <t>ホシュウ</t>
    </rPh>
    <phoneticPr fontId="5"/>
  </si>
  <si>
    <t>66 ため池（附帯施設）の更新等</t>
  </si>
  <si>
    <t>66　ため池（附帯施設）の更新等</t>
    <rPh sb="5" eb="6">
      <t>イケ</t>
    </rPh>
    <rPh sb="7" eb="9">
      <t>フタイ</t>
    </rPh>
    <rPh sb="9" eb="11">
      <t>シセツ</t>
    </rPh>
    <rPh sb="13" eb="15">
      <t>コウシン</t>
    </rPh>
    <rPh sb="15" eb="16">
      <t>トウ</t>
    </rPh>
    <phoneticPr fontId="5"/>
  </si>
  <si>
    <t>この線より上に行を挿入してください。</t>
  </si>
  <si>
    <t>□</t>
    <phoneticPr fontId="7"/>
  </si>
  <si>
    <t>令和</t>
    <rPh sb="0" eb="2">
      <t>レイワ</t>
    </rPh>
    <phoneticPr fontId="7"/>
  </si>
  <si>
    <t>地域振興立法の適用</t>
    <rPh sb="0" eb="2">
      <t>チイキ</t>
    </rPh>
    <rPh sb="2" eb="4">
      <t>シンコウ</t>
    </rPh>
    <rPh sb="4" eb="6">
      <t>リッポウ</t>
    </rPh>
    <rPh sb="7" eb="9">
      <t>テキヨウ</t>
    </rPh>
    <phoneticPr fontId="7"/>
  </si>
  <si>
    <t>やすらぎ・福祉及び教育機能の活用</t>
    <rPh sb="5" eb="7">
      <t>フクシ</t>
    </rPh>
    <rPh sb="7" eb="8">
      <t>オヨ</t>
    </rPh>
    <rPh sb="9" eb="11">
      <t>キョウイク</t>
    </rPh>
    <rPh sb="11" eb="13">
      <t>キノウ</t>
    </rPh>
    <rPh sb="14" eb="16">
      <t>カツヨウ</t>
    </rPh>
    <phoneticPr fontId="7"/>
  </si>
  <si>
    <t>のうち、6割にあたる</t>
    <phoneticPr fontId="7"/>
  </si>
  <si>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7"/>
  </si>
  <si>
    <t>○年度</t>
    <rPh sb="1" eb="3">
      <t>ネンド</t>
    </rPh>
    <phoneticPr fontId="7"/>
  </si>
  <si>
    <t>（２）資源向上支払（共同）</t>
    <rPh sb="3" eb="5">
      <t>シゲン</t>
    </rPh>
    <rPh sb="5" eb="7">
      <t>コウジョウ</t>
    </rPh>
    <rPh sb="7" eb="9">
      <t>シハライ</t>
    </rPh>
    <rPh sb="10" eb="12">
      <t>キョウドウ</t>
    </rPh>
    <phoneticPr fontId="7"/>
  </si>
  <si>
    <t>（３）資源向上支払（長寿命化）</t>
    <rPh sb="3" eb="5">
      <t>シゲン</t>
    </rPh>
    <rPh sb="5" eb="7">
      <t>コウジョウ</t>
    </rPh>
    <rPh sb="7" eb="9">
      <t>シハライ</t>
    </rPh>
    <rPh sb="10" eb="14">
      <t>チョウジュミョウカ</t>
    </rPh>
    <phoneticPr fontId="7"/>
  </si>
  <si>
    <t>指定棚田地域の該当状況</t>
    <rPh sb="0" eb="2">
      <t>シテイ</t>
    </rPh>
    <rPh sb="2" eb="4">
      <t>タナダ</t>
    </rPh>
    <rPh sb="4" eb="6">
      <t>チイキ</t>
    </rPh>
    <rPh sb="7" eb="9">
      <t>ガイトウ</t>
    </rPh>
    <rPh sb="9" eb="11">
      <t>ジョウキョウ</t>
    </rPh>
    <phoneticPr fontId="7"/>
  </si>
  <si>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7"/>
  </si>
  <si>
    <t>重複面積
（多面支払・中山間直払）</t>
    <phoneticPr fontId="7"/>
  </si>
  <si>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7"/>
  </si>
  <si>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7"/>
  </si>
  <si>
    <t>③－２　あるいは、役員に女性が</t>
    <rPh sb="9" eb="11">
      <t>ヤクイン</t>
    </rPh>
    <rPh sb="12" eb="14">
      <t>ジョセイ</t>
    </rPh>
    <phoneticPr fontId="7"/>
  </si>
  <si>
    <t>③－１、２いずれの場合も、共同活動に参加する構成員の総人数の内訳がわかる名簿（様式自由）を添付してください。</t>
    <phoneticPr fontId="7"/>
  </si>
  <si>
    <t>3 事務・組織運営等に関する研修、機械の安全使用に関する研修</t>
    <phoneticPr fontId="7"/>
  </si>
  <si>
    <t>57 やすらぎ・福祉及び教育機能の活用</t>
    <phoneticPr fontId="7"/>
  </si>
  <si>
    <t>57　やすらぎ・福祉及び教育機能の活用</t>
    <rPh sb="8" eb="10">
      <t>フクシ</t>
    </rPh>
    <rPh sb="10" eb="11">
      <t>オヨ</t>
    </rPh>
    <rPh sb="12" eb="14">
      <t>キョウイク</t>
    </rPh>
    <rPh sb="14" eb="16">
      <t>キノウ</t>
    </rPh>
    <rPh sb="17" eb="19">
      <t>カツヨウ</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</si>
  <si>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7"/>
  </si>
  <si>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7"/>
  </si>
  <si>
    <r>
      <t>③</t>
    </r>
    <r>
      <rPr>
        <sz val="9.5"/>
        <rFont val="HG丸ｺﾞｼｯｸM-PRO"/>
        <family val="3"/>
        <charset val="128"/>
      </rPr>
      <t>地域外の経営体との協力・役割分担による保全管理</t>
    </r>
    <phoneticPr fontId="7"/>
  </si>
  <si>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7"/>
  </si>
  <si>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7"/>
  </si>
  <si>
    <t>　個人</t>
    <phoneticPr fontId="7"/>
  </si>
  <si>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7"/>
  </si>
  <si>
    <t>全対象農用地面積</t>
    <rPh sb="0" eb="1">
      <t>ゼン</t>
    </rPh>
    <rPh sb="1" eb="3">
      <t>タイショウ</t>
    </rPh>
    <rPh sb="3" eb="6">
      <t>ノウヨウチ</t>
    </rPh>
    <rPh sb="6" eb="8">
      <t>メンセキ</t>
    </rPh>
    <phoneticPr fontId="7"/>
  </si>
  <si>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7"/>
  </si>
  <si>
    <t>年度</t>
    <rPh sb="0" eb="2">
      <t>ネンド</t>
    </rPh>
    <phoneticPr fontId="7"/>
  </si>
  <si>
    <t>活動組織名称：</t>
    <rPh sb="0" eb="2">
      <t>カツドウ</t>
    </rPh>
    <rPh sb="2" eb="4">
      <t>ソシキ</t>
    </rPh>
    <rPh sb="4" eb="6">
      <t>メイショウ</t>
    </rPh>
    <phoneticPr fontId="7"/>
  </si>
  <si>
    <t>ｂ　実施計画</t>
    <rPh sb="2" eb="4">
      <t>ジッシ</t>
    </rPh>
    <rPh sb="4" eb="6">
      <t>ケイカク</t>
    </rPh>
    <phoneticPr fontId="7"/>
  </si>
  <si>
    <t>年度</t>
    <rPh sb="0" eb="2">
      <t>ネンド</t>
    </rPh>
    <phoneticPr fontId="7"/>
  </si>
  <si>
    <t>年当たりの
加算額</t>
    <rPh sb="0" eb="1">
      <t>ネン</t>
    </rPh>
    <rPh sb="1" eb="2">
      <t>ア</t>
    </rPh>
    <rPh sb="6" eb="8">
      <t>カサン</t>
    </rPh>
    <rPh sb="8" eb="9">
      <t>ガク</t>
    </rPh>
    <phoneticPr fontId="7"/>
  </si>
  <si>
    <t>年次計画・実施体制等</t>
    <rPh sb="0" eb="2">
      <t>ネンジ</t>
    </rPh>
    <rPh sb="2" eb="4">
      <t>ケイカク</t>
    </rPh>
    <rPh sb="5" eb="7">
      <t>ジッシ</t>
    </rPh>
    <rPh sb="7" eb="9">
      <t>タイセイ</t>
    </rPh>
    <rPh sb="9" eb="10">
      <t>ナド</t>
    </rPh>
    <phoneticPr fontId="7"/>
  </si>
  <si>
    <t>d　活動実施区域位置図</t>
    <rPh sb="2" eb="4">
      <t>カツドウ</t>
    </rPh>
    <rPh sb="4" eb="6">
      <t>ジッシ</t>
    </rPh>
    <rPh sb="6" eb="8">
      <t>クイキ</t>
    </rPh>
    <rPh sb="8" eb="10">
      <t>イチ</t>
    </rPh>
    <rPh sb="10" eb="11">
      <t>ズ</t>
    </rPh>
    <phoneticPr fontId="7"/>
  </si>
  <si>
    <t>うち、実施面積</t>
    <rPh sb="3" eb="5">
      <t>ジッシ</t>
    </rPh>
    <rPh sb="5" eb="7">
      <t>メンセキ</t>
    </rPh>
    <phoneticPr fontId="7"/>
  </si>
  <si>
    <t>a　実施期間</t>
    <rPh sb="2" eb="4">
      <t>ジッシ</t>
    </rPh>
    <rPh sb="4" eb="6">
      <t>キカン</t>
    </rPh>
    <phoneticPr fontId="7"/>
  </si>
  <si>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7"/>
  </si>
  <si>
    <t>田んぼダム実施区域位置図</t>
    <rPh sb="0" eb="1">
      <t>タ</t>
    </rPh>
    <rPh sb="5" eb="7">
      <t>ジッシ</t>
    </rPh>
    <rPh sb="7" eb="9">
      <t>クイキ</t>
    </rPh>
    <rPh sb="9" eb="11">
      <t>イチ</t>
    </rPh>
    <rPh sb="11" eb="12">
      <t>ズ</t>
    </rPh>
    <phoneticPr fontId="7"/>
  </si>
  <si>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7"/>
  </si>
  <si>
    <t>集落名</t>
    <rPh sb="0" eb="2">
      <t>シュウラク</t>
    </rPh>
    <rPh sb="2" eb="3">
      <t>メイ</t>
    </rPh>
    <phoneticPr fontId="7"/>
  </si>
  <si>
    <t>実施面積の
割合</t>
    <phoneticPr fontId="7"/>
  </si>
  <si>
    <t>対象農用地面積</t>
    <phoneticPr fontId="7"/>
  </si>
  <si>
    <t>活動区分</t>
    <rPh sb="0" eb="2">
      <t>カツドウ</t>
    </rPh>
    <rPh sb="2" eb="4">
      <t>クブン</t>
    </rPh>
    <phoneticPr fontId="7"/>
  </si>
  <si>
    <t>２）今後、地域で取り組んでいくべき保全管理の内容を①～⑤から1項目以上選んでください。</t>
    <phoneticPr fontId="7"/>
  </si>
  <si>
    <t>（別添３）</t>
    <rPh sb="1" eb="3">
      <t>ベッテン</t>
    </rPh>
    <phoneticPr fontId="7"/>
  </si>
  <si>
    <t>開始年度</t>
    <rPh sb="0" eb="2">
      <t>カイシ</t>
    </rPh>
    <rPh sb="2" eb="4">
      <t>ネンド</t>
    </rPh>
    <phoneticPr fontId="7"/>
  </si>
  <si>
    <t>最終年度</t>
    <rPh sb="0" eb="2">
      <t>サイシュウ</t>
    </rPh>
    <rPh sb="2" eb="4">
      <t>ネンド</t>
    </rPh>
    <phoneticPr fontId="7"/>
  </si>
  <si>
    <t>別添３「田んぼダム実施区域位置図」のとおり</t>
    <rPh sb="0" eb="2">
      <t>ベッテン</t>
    </rPh>
    <rPh sb="4" eb="5">
      <t>タ</t>
    </rPh>
    <rPh sb="9" eb="11">
      <t>ジッシ</t>
    </rPh>
    <rPh sb="11" eb="13">
      <t>クイキ</t>
    </rPh>
    <rPh sb="13" eb="15">
      <t>イチ</t>
    </rPh>
    <rPh sb="15" eb="16">
      <t>ズ</t>
    </rPh>
    <phoneticPr fontId="7"/>
  </si>
  <si>
    <t>　※なお、別添１「実施区域位置図」に田んぼダム実施区域位置を記載している場合、別添３は省略できる。</t>
    <rPh sb="39" eb="41">
      <t>ベッテン</t>
    </rPh>
    <phoneticPr fontId="7"/>
  </si>
  <si>
    <t>○年○月○日</t>
    <rPh sb="1" eb="2">
      <t>ネン</t>
    </rPh>
    <rPh sb="3" eb="4">
      <t>ガツ</t>
    </rPh>
    <rPh sb="5" eb="6">
      <t>ニチ</t>
    </rPh>
    <phoneticPr fontId="7"/>
  </si>
  <si>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7"/>
  </si>
  <si>
    <t>53 鳥獣被害防止対策及び環境改善活動の強化</t>
    <rPh sb="3" eb="5">
      <t>チョウジュウ</t>
    </rPh>
    <rPh sb="5" eb="7">
      <t>ヒガイ</t>
    </rPh>
    <rPh sb="7" eb="9">
      <t>ボウシ</t>
    </rPh>
    <rPh sb="9" eb="11">
      <t>タイサク</t>
    </rPh>
    <rPh sb="11" eb="12">
      <t>オヨ</t>
    </rPh>
    <phoneticPr fontId="7"/>
  </si>
  <si>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7"/>
  </si>
  <si>
    <t>（様式第１－３号）</t>
    <rPh sb="1" eb="3">
      <t>ヨウシキ</t>
    </rPh>
    <phoneticPr fontId="7"/>
  </si>
  <si>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7"/>
  </si>
  <si>
    <t>４） ２）で選んだ内容に取り組むため、毎年実践する活動を17～23から1項目以上選んでください。</t>
    <rPh sb="19" eb="21">
      <t>マイトシ</t>
    </rPh>
    <rPh sb="21" eb="23">
      <t>ジッセン</t>
    </rPh>
    <phoneticPr fontId="7"/>
  </si>
  <si>
    <t>前年度又は変更前の活動</t>
    <rPh sb="0" eb="3">
      <t>ゼンネンド</t>
    </rPh>
    <rPh sb="3" eb="4">
      <t>マタ</t>
    </rPh>
    <rPh sb="5" eb="7">
      <t>ヘンコウ</t>
    </rPh>
    <rPh sb="7" eb="8">
      <t>マエ</t>
    </rPh>
    <phoneticPr fontId="7"/>
  </si>
  <si>
    <t>集計用の市町村コード一覧表</t>
    <rPh sb="0" eb="2">
      <t>シュウケイ</t>
    </rPh>
    <rPh sb="2" eb="3">
      <t>ヨウ</t>
    </rPh>
    <rPh sb="4" eb="7">
      <t>シチョウソン</t>
    </rPh>
    <rPh sb="10" eb="12">
      <t>イチラン</t>
    </rPh>
    <rPh sb="12" eb="13">
      <t>ヒョウ</t>
    </rPh>
    <phoneticPr fontId="7"/>
  </si>
  <si>
    <t>市町村コード</t>
    <rPh sb="0" eb="3">
      <t>シチョウソン</t>
    </rPh>
    <phoneticPr fontId="7"/>
  </si>
  <si>
    <t>別記3-1(3)</t>
    <rPh sb="0" eb="2">
      <t>ベッキ</t>
    </rPh>
    <phoneticPr fontId="7"/>
  </si>
  <si>
    <t>別記3-1(2)</t>
    <rPh sb="0" eb="2">
      <t>ベッキ</t>
    </rPh>
    <phoneticPr fontId="7"/>
  </si>
  <si>
    <t>別記3-1(1)</t>
    <rPh sb="0" eb="2">
      <t>ベッキ</t>
    </rPh>
    <phoneticPr fontId="7"/>
  </si>
  <si>
    <t>市町村が都道府県に報告する様式</t>
    <rPh sb="0" eb="3">
      <t>シチョウソン</t>
    </rPh>
    <rPh sb="4" eb="8">
      <t>トドウフケン</t>
    </rPh>
    <rPh sb="9" eb="11">
      <t>ホウコク</t>
    </rPh>
    <rPh sb="13" eb="15">
      <t>ヨウシキ</t>
    </rPh>
    <phoneticPr fontId="7"/>
  </si>
  <si>
    <t>市町村用</t>
    <rPh sb="0" eb="3">
      <t>シチョウソン</t>
    </rPh>
    <rPh sb="3" eb="4">
      <t>ヨウ</t>
    </rPh>
    <phoneticPr fontId="7"/>
  </si>
  <si>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7"/>
  </si>
  <si>
    <t>選択肢</t>
    <rPh sb="0" eb="3">
      <t>センタクシ</t>
    </rPh>
    <phoneticPr fontId="7"/>
  </si>
  <si>
    <t>提出の必要性</t>
    <rPh sb="0" eb="2">
      <t>テイシュツ</t>
    </rPh>
    <rPh sb="3" eb="5">
      <t>ヒツヨウ</t>
    </rPh>
    <rPh sb="5" eb="6">
      <t>セイ</t>
    </rPh>
    <phoneticPr fontId="7"/>
  </si>
  <si>
    <t>シート名</t>
    <rPh sb="3" eb="4">
      <t>メイ</t>
    </rPh>
    <phoneticPr fontId="7"/>
  </si>
  <si>
    <t>４．その他のシート（活動組織の方は入力不要です）</t>
    <rPh sb="4" eb="5">
      <t>タ</t>
    </rPh>
    <rPh sb="10" eb="12">
      <t>カツドウ</t>
    </rPh>
    <rPh sb="12" eb="14">
      <t>ソシキ</t>
    </rPh>
    <rPh sb="15" eb="16">
      <t>カタ</t>
    </rPh>
    <rPh sb="17" eb="19">
      <t>ニュウリョク</t>
    </rPh>
    <rPh sb="19" eb="21">
      <t>フヨウ</t>
    </rPh>
    <phoneticPr fontId="7"/>
  </si>
  <si>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7"/>
  </si>
  <si>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7"/>
  </si>
  <si>
    <t>３．取組番号表</t>
    <rPh sb="2" eb="3">
      <t>ト</t>
    </rPh>
    <rPh sb="3" eb="4">
      <t>ク</t>
    </rPh>
    <rPh sb="4" eb="6">
      <t>バンゴウ</t>
    </rPh>
    <rPh sb="6" eb="7">
      <t>ヒョウ</t>
    </rPh>
    <phoneticPr fontId="7"/>
  </si>
  <si>
    <t>必要に応じて</t>
    <rPh sb="0" eb="2">
      <t>ヒツヨウ</t>
    </rPh>
    <rPh sb="3" eb="4">
      <t>オウ</t>
    </rPh>
    <phoneticPr fontId="7"/>
  </si>
  <si>
    <t>持越金の使用予定表</t>
    <rPh sb="0" eb="2">
      <t>モチコシ</t>
    </rPh>
    <rPh sb="2" eb="3">
      <t>カネ</t>
    </rPh>
    <rPh sb="4" eb="6">
      <t>シヨウ</t>
    </rPh>
    <rPh sb="6" eb="8">
      <t>ヨテイ</t>
    </rPh>
    <rPh sb="8" eb="9">
      <t>ヒョウ</t>
    </rPh>
    <phoneticPr fontId="7"/>
  </si>
  <si>
    <t>様式第1-8号 実施状況報告書</t>
    <rPh sb="2" eb="3">
      <t>ダイ</t>
    </rPh>
    <phoneticPr fontId="7"/>
  </si>
  <si>
    <t>必須</t>
    <rPh sb="0" eb="2">
      <t>ヒッス</t>
    </rPh>
    <phoneticPr fontId="7"/>
  </si>
  <si>
    <t>報告書</t>
    <rPh sb="0" eb="3">
      <t>ホウコクショ</t>
    </rPh>
    <phoneticPr fontId="7"/>
  </si>
  <si>
    <t>様式第1-7号 金銭出納簿</t>
    <rPh sb="2" eb="3">
      <t>ダイ</t>
    </rPh>
    <phoneticPr fontId="7"/>
  </si>
  <si>
    <t>金銭出納簿</t>
    <rPh sb="0" eb="2">
      <t>キンセン</t>
    </rPh>
    <rPh sb="2" eb="5">
      <t>スイトウボ</t>
    </rPh>
    <phoneticPr fontId="7"/>
  </si>
  <si>
    <t>必須に応じて</t>
    <rPh sb="0" eb="2">
      <t>ヒッス</t>
    </rPh>
    <rPh sb="3" eb="4">
      <t>オウ</t>
    </rPh>
    <phoneticPr fontId="7"/>
  </si>
  <si>
    <t>活動記録</t>
    <rPh sb="0" eb="2">
      <t>カツドウ</t>
    </rPh>
    <rPh sb="2" eb="4">
      <t>キロク</t>
    </rPh>
    <phoneticPr fontId="7"/>
  </si>
  <si>
    <t>書類名</t>
    <rPh sb="0" eb="2">
      <t>ショルイ</t>
    </rPh>
    <rPh sb="2" eb="3">
      <t>メイ</t>
    </rPh>
    <phoneticPr fontId="7"/>
  </si>
  <si>
    <t>２．実施状況の報告時に提出するもの</t>
    <rPh sb="2" eb="4">
      <t>ジッシ</t>
    </rPh>
    <rPh sb="4" eb="6">
      <t>ジョウキョウ</t>
    </rPh>
    <rPh sb="7" eb="9">
      <t>ホウコク</t>
    </rPh>
    <rPh sb="9" eb="10">
      <t>ジ</t>
    </rPh>
    <rPh sb="11" eb="13">
      <t>テイシュツ</t>
    </rPh>
    <phoneticPr fontId="7"/>
  </si>
  <si>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7"/>
  </si>
  <si>
    <t>別ファイル</t>
    <rPh sb="0" eb="1">
      <t>ベツ</t>
    </rPh>
    <phoneticPr fontId="7"/>
  </si>
  <si>
    <t>様式第1-5号 工事に関する確認書</t>
    <rPh sb="0" eb="2">
      <t>ヨウシキ</t>
    </rPh>
    <rPh sb="2" eb="3">
      <t>ダイ</t>
    </rPh>
    <rPh sb="6" eb="7">
      <t>ゴウ</t>
    </rPh>
    <phoneticPr fontId="7"/>
  </si>
  <si>
    <t>工事確認書</t>
    <rPh sb="0" eb="2">
      <t>コウジ</t>
    </rPh>
    <rPh sb="2" eb="5">
      <t>カクニンショ</t>
    </rPh>
    <phoneticPr fontId="7"/>
  </si>
  <si>
    <t>様式第1-4号 長寿命化整備計画書</t>
    <rPh sb="0" eb="2">
      <t>ヨウシキ</t>
    </rPh>
    <rPh sb="2" eb="3">
      <t>ダイ</t>
    </rPh>
    <rPh sb="6" eb="7">
      <t>ゴウ</t>
    </rPh>
    <rPh sb="8" eb="12">
      <t>チョウジュミョウカ</t>
    </rPh>
    <rPh sb="12" eb="14">
      <t>セイビ</t>
    </rPh>
    <rPh sb="14" eb="17">
      <t>ケイカクショ</t>
    </rPh>
    <phoneticPr fontId="7"/>
  </si>
  <si>
    <t>長寿命化整備計画</t>
    <rPh sb="0" eb="4">
      <t>チョウジュミョウカ</t>
    </rPh>
    <rPh sb="4" eb="6">
      <t>セイビ</t>
    </rPh>
    <rPh sb="6" eb="8">
      <t>ケイカク</t>
    </rPh>
    <phoneticPr fontId="7"/>
  </si>
  <si>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7"/>
  </si>
  <si>
    <t>活動組織の規約別紙（構成員一覧）</t>
    <rPh sb="0" eb="2">
      <t>カツドウ</t>
    </rPh>
    <rPh sb="2" eb="4">
      <t>ソシキ</t>
    </rPh>
    <rPh sb="5" eb="7">
      <t>キヤク</t>
    </rPh>
    <rPh sb="7" eb="9">
      <t>ベッシ</t>
    </rPh>
    <rPh sb="10" eb="13">
      <t>コウセイイン</t>
    </rPh>
    <rPh sb="13" eb="15">
      <t>イチラン</t>
    </rPh>
    <phoneticPr fontId="7"/>
  </si>
  <si>
    <t>必須（どちらかを提出）</t>
    <rPh sb="0" eb="2">
      <t>ヒッス</t>
    </rPh>
    <rPh sb="8" eb="10">
      <t>テイシュツ</t>
    </rPh>
    <phoneticPr fontId="7"/>
  </si>
  <si>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7"/>
  </si>
  <si>
    <t>田んぼダム位置図</t>
    <rPh sb="0" eb="1">
      <t>タ</t>
    </rPh>
    <rPh sb="5" eb="7">
      <t>イチ</t>
    </rPh>
    <rPh sb="7" eb="8">
      <t>ズ</t>
    </rPh>
    <phoneticPr fontId="7"/>
  </si>
  <si>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7"/>
  </si>
  <si>
    <t>位置図</t>
    <rPh sb="0" eb="2">
      <t>イチ</t>
    </rPh>
    <rPh sb="2" eb="3">
      <t>ズ</t>
    </rPh>
    <phoneticPr fontId="7"/>
  </si>
  <si>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7"/>
  </si>
  <si>
    <t>　加算措置</t>
    <rPh sb="1" eb="3">
      <t>カサン</t>
    </rPh>
    <rPh sb="3" eb="5">
      <t>ソチ</t>
    </rPh>
    <phoneticPr fontId="7"/>
  </si>
  <si>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7"/>
  </si>
  <si>
    <t>活動計画書</t>
    <rPh sb="0" eb="2">
      <t>カツドウ</t>
    </rPh>
    <rPh sb="2" eb="5">
      <t>ケイカクショ</t>
    </rPh>
    <phoneticPr fontId="7"/>
  </si>
  <si>
    <t>様式第1-3号 農業の有する多面的機能の発揮の促進に関する活動計画書</t>
    <rPh sb="0" eb="2">
      <t>ヨウシキ</t>
    </rPh>
    <rPh sb="2" eb="3">
      <t>ダイ</t>
    </rPh>
    <rPh sb="6" eb="7">
      <t>ゴウ</t>
    </rPh>
    <rPh sb="8" eb="10">
      <t>ノウギョウ</t>
    </rPh>
    <phoneticPr fontId="7"/>
  </si>
  <si>
    <t>様式１－３号</t>
    <rPh sb="0" eb="2">
      <t>ヨウシキ</t>
    </rPh>
    <rPh sb="5" eb="6">
      <t>ゴウ</t>
    </rPh>
    <phoneticPr fontId="7"/>
  </si>
  <si>
    <t>様式第1-2号 多面的機能発揮促進事業に関する計画</t>
    <rPh sb="0" eb="2">
      <t>ヨウシキ</t>
    </rPh>
    <rPh sb="2" eb="3">
      <t>ダイ</t>
    </rPh>
    <rPh sb="6" eb="7">
      <t>ゴウ</t>
    </rPh>
    <phoneticPr fontId="7"/>
  </si>
  <si>
    <t>様式１－２号</t>
    <rPh sb="0" eb="2">
      <t>ヨウシキ</t>
    </rPh>
    <rPh sb="5" eb="6">
      <t>ゴウ</t>
    </rPh>
    <phoneticPr fontId="7"/>
  </si>
  <si>
    <t>様式第1-1号 多面的機能発揮促進事業に関する計画の認定の申請について</t>
    <rPh sb="0" eb="2">
      <t>ヨウシキ</t>
    </rPh>
    <rPh sb="2" eb="3">
      <t>ダイ</t>
    </rPh>
    <rPh sb="6" eb="7">
      <t>ゴウ</t>
    </rPh>
    <phoneticPr fontId="7"/>
  </si>
  <si>
    <t>様式１－１号</t>
    <rPh sb="0" eb="2">
      <t>ヨウシキ</t>
    </rPh>
    <rPh sb="5" eb="6">
      <t>ゴウ</t>
    </rPh>
    <phoneticPr fontId="7"/>
  </si>
  <si>
    <t>１．事業計画の申請時に提出するもの</t>
    <rPh sb="2" eb="4">
      <t>ジギョウ</t>
    </rPh>
    <rPh sb="4" eb="6">
      <t>ケイカク</t>
    </rPh>
    <rPh sb="7" eb="9">
      <t>シンセイ</t>
    </rPh>
    <rPh sb="9" eb="10">
      <t>トキ</t>
    </rPh>
    <rPh sb="11" eb="13">
      <t>テイシュツ</t>
    </rPh>
    <phoneticPr fontId="7"/>
  </si>
  <si>
    <t>★提出書類と各シートの説明</t>
    <rPh sb="1" eb="3">
      <t>テイシュツ</t>
    </rPh>
    <rPh sb="3" eb="5">
      <t>ショルイ</t>
    </rPh>
    <rPh sb="6" eb="7">
      <t>カク</t>
    </rPh>
    <rPh sb="11" eb="13">
      <t>セツメイ</t>
    </rPh>
    <phoneticPr fontId="7"/>
  </si>
  <si>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7"/>
  </si>
  <si>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7"/>
  </si>
  <si>
    <t>・活動組織の方が入力するセルには、この色が塗ってあります。</t>
    <rPh sb="1" eb="3">
      <t>カツドウ</t>
    </rPh>
    <rPh sb="3" eb="5">
      <t>ソシキ</t>
    </rPh>
    <rPh sb="6" eb="7">
      <t>カタ</t>
    </rPh>
    <rPh sb="8" eb="10">
      <t>ニュウリョク</t>
    </rPh>
    <phoneticPr fontId="7"/>
  </si>
  <si>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7"/>
  </si>
  <si>
    <t>・様式1-1号シートから順番に入力してください。</t>
    <rPh sb="1" eb="3">
      <t>ヨウシキ</t>
    </rPh>
    <rPh sb="6" eb="7">
      <t>ゴウ</t>
    </rPh>
    <phoneticPr fontId="7"/>
  </si>
  <si>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7"/>
  </si>
  <si>
    <t>代表者住所</t>
    <rPh sb="0" eb="3">
      <t>ダイヒョウシャ</t>
    </rPh>
    <rPh sb="3" eb="5">
      <t>ジュウショ</t>
    </rPh>
    <phoneticPr fontId="7"/>
  </si>
  <si>
    <t>代表者名</t>
    <rPh sb="0" eb="3">
      <t>ダイヒョウシャ</t>
    </rPh>
    <rPh sb="3" eb="4">
      <t>メイ</t>
    </rPh>
    <phoneticPr fontId="7"/>
  </si>
  <si>
    <t>対象組織名</t>
    <rPh sb="0" eb="2">
      <t>タイショウ</t>
    </rPh>
    <rPh sb="2" eb="5">
      <t>ソシキメイ</t>
    </rPh>
    <phoneticPr fontId="7"/>
  </si>
  <si>
    <t>　←　「市町村」まで記入してください。</t>
    <rPh sb="4" eb="7">
      <t>シチョウソン</t>
    </rPh>
    <phoneticPr fontId="7"/>
  </si>
  <si>
    <t>市町村名</t>
    <rPh sb="0" eb="4">
      <t>シチョウソンメイ</t>
    </rPh>
    <phoneticPr fontId="7"/>
  </si>
  <si>
    <t>　←　「都道府県」まで記入してください。</t>
    <rPh sb="4" eb="8">
      <t>トドウフケン</t>
    </rPh>
    <rPh sb="11" eb="13">
      <t>キニュウ</t>
    </rPh>
    <phoneticPr fontId="7"/>
  </si>
  <si>
    <t>都道府県名</t>
    <rPh sb="0" eb="4">
      <t>トドウフケン</t>
    </rPh>
    <rPh sb="4" eb="5">
      <t>メイ</t>
    </rPh>
    <phoneticPr fontId="7"/>
  </si>
  <si>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7"/>
  </si>
  <si>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7"/>
  </si>
  <si>
    <t>加算措置</t>
    <rPh sb="0" eb="2">
      <t>カサン</t>
    </rPh>
    <rPh sb="2" eb="4">
      <t>ソチ</t>
    </rPh>
    <phoneticPr fontId="7"/>
  </si>
  <si>
    <t>・色が塗られているマスがありますが、これはパソコンで作成する方向けの目印です。
　色にかかわらず、必要な項目を記入してください。</t>
    <phoneticPr fontId="7"/>
  </si>
  <si>
    <t>・画面下の様式名を選択すると、入力する様式を切り替えることができます。
　左下の◀▶をクリックすることで、隠れている様式を表示させることができます。</t>
    <phoneticPr fontId="7"/>
  </si>
  <si>
    <t>★注意事項（手書きで様式を作成する場合）</t>
    <rPh sb="1" eb="3">
      <t>チュウイ</t>
    </rPh>
    <rPh sb="3" eb="5">
      <t>ジコウ</t>
    </rPh>
    <rPh sb="6" eb="8">
      <t>テガ</t>
    </rPh>
    <rPh sb="10" eb="12">
      <t>ヨウシキ</t>
    </rPh>
    <rPh sb="13" eb="15">
      <t>サクセイ</t>
    </rPh>
    <rPh sb="17" eb="19">
      <t>バアイ</t>
    </rPh>
    <phoneticPr fontId="7"/>
  </si>
  <si>
    <t>都道府県の同意書の写し（都道府県営土地改良施設の管理）</t>
    <phoneticPr fontId="7"/>
  </si>
  <si>
    <t>□</t>
  </si>
  <si>
    <t>３　その他</t>
  </si>
  <si>
    <t>３号事業（環境保全型農業直接支払交付金）</t>
    <phoneticPr fontId="7"/>
  </si>
  <si>
    <t>２号事業（中山間地域等直接支払交付金）</t>
    <phoneticPr fontId="7"/>
  </si>
  <si>
    <t>１号事業（多面的機能支払交付金）</t>
    <phoneticPr fontId="7"/>
  </si>
  <si>
    <t>２　農業の有する多面的機能の発揮の促進に関する活動計画書</t>
  </si>
  <si>
    <t>１　事業計画</t>
  </si>
  <si>
    <t>記</t>
    <phoneticPr fontId="7"/>
  </si>
  <si>
    <t>　このことについて、農業の有する多面的機能の発揮の促進に関する法律（平成26年法律第78号）第７条第１項の規定に基づき、下記関係書類を添えて認定を申請する。</t>
    <phoneticPr fontId="7"/>
  </si>
  <si>
    <t>多面的機能発揮促進事業に関する計画の認定の申請について</t>
    <phoneticPr fontId="7"/>
  </si>
  <si>
    <t>長　殿</t>
    <rPh sb="0" eb="1">
      <t>チョウ</t>
    </rPh>
    <rPh sb="2" eb="3">
      <t>ドノ</t>
    </rPh>
    <phoneticPr fontId="7"/>
  </si>
  <si>
    <t>（様式第１－１号）</t>
    <phoneticPr fontId="7"/>
  </si>
  <si>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7"/>
  </si>
  <si>
    <t>４ 農業者団体等の構成員に係る事項</t>
  </si>
  <si>
    <t>３ 多面的機能発揮促進事業の実施期間</t>
  </si>
  <si>
    <t xml:space="preserve">  　 ２）活動の内容</t>
    <rPh sb="6" eb="8">
      <t>カツドウ</t>
    </rPh>
    <rPh sb="9" eb="11">
      <t>ナイヨウ</t>
    </rPh>
    <phoneticPr fontId="66"/>
  </si>
  <si>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6"/>
  </si>
  <si>
    <t>　　① １号事業</t>
    <rPh sb="5" eb="6">
      <t>ゴウ</t>
    </rPh>
    <rPh sb="6" eb="8">
      <t>ジギョウ</t>
    </rPh>
    <phoneticPr fontId="66"/>
  </si>
  <si>
    <t>　（２）活動の内容等</t>
    <rPh sb="4" eb="6">
      <t>カツドウ</t>
    </rPh>
    <rPh sb="7" eb="9">
      <t>ナイヨウ</t>
    </rPh>
    <rPh sb="9" eb="10">
      <t>トウ</t>
    </rPh>
    <phoneticPr fontId="66"/>
  </si>
  <si>
    <t>　　② 実施区域</t>
    <phoneticPr fontId="66"/>
  </si>
  <si>
    <r>
      <t>４号事業</t>
    </r>
    <r>
      <rPr>
        <sz val="12"/>
        <color indexed="8"/>
        <rFont val="ＭＳ 明朝"/>
        <family val="1"/>
        <charset val="128"/>
      </rPr>
      <t>（その他農業の有する多面的機能の発揮の促進に資する事業）</t>
    </r>
    <phoneticPr fontId="66"/>
  </si>
  <si>
    <r>
      <t>３号事業</t>
    </r>
    <r>
      <rPr>
        <sz val="12"/>
        <color indexed="8"/>
        <rFont val="ＭＳ 明朝"/>
        <family val="1"/>
        <charset val="128"/>
      </rPr>
      <t>（環境保全型農業直接支払交付金）</t>
    </r>
    <phoneticPr fontId="66"/>
  </si>
  <si>
    <r>
      <t>２号事業</t>
    </r>
    <r>
      <rPr>
        <sz val="12"/>
        <color indexed="8"/>
        <rFont val="ＭＳ 明朝"/>
        <family val="1"/>
        <charset val="128"/>
      </rPr>
      <t>（中山間地域等直接支払交付金）</t>
    </r>
    <phoneticPr fontId="66"/>
  </si>
  <si>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6"/>
  </si>
  <si>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6"/>
  </si>
  <si>
    <r>
      <t>１号事業</t>
    </r>
    <r>
      <rPr>
        <sz val="12"/>
        <color indexed="8"/>
        <rFont val="ＭＳ 明朝"/>
        <family val="1"/>
        <charset val="128"/>
      </rPr>
      <t>（多面的機能支払交付金）</t>
    </r>
    <phoneticPr fontId="66"/>
  </si>
  <si>
    <t>　　① 種類（実施するものに○を付すこと。）</t>
    <phoneticPr fontId="66"/>
  </si>
  <si>
    <t>　（１）多面的機能発揮促進事業の種類及び実施区域</t>
    <phoneticPr fontId="66"/>
  </si>
  <si>
    <t>２ 多面的機能発揮促進事業の内容</t>
    <phoneticPr fontId="66"/>
  </si>
  <si>
    <t>２．目標</t>
    <rPh sb="2" eb="4">
      <t>モクヒョウ</t>
    </rPh>
    <phoneticPr fontId="66"/>
  </si>
  <si>
    <t>１．現況</t>
    <rPh sb="2" eb="4">
      <t>ゲンキョウ</t>
    </rPh>
    <phoneticPr fontId="66"/>
  </si>
  <si>
    <t>１ 多面的機能発揮促進事業の目標</t>
    <phoneticPr fontId="66"/>
  </si>
  <si>
    <t>多面的機能発揮促進事業に関する計画</t>
    <rPh sb="9" eb="11">
      <t>ジギョウ</t>
    </rPh>
    <phoneticPr fontId="66"/>
  </si>
  <si>
    <t>（様式第１－２号）</t>
    <rPh sb="1" eb="3">
      <t>ヨウシキ</t>
    </rPh>
    <phoneticPr fontId="7"/>
  </si>
  <si>
    <t>　対象施設の位置図を添付し、長寿命化対策を行う施設について、活動内容、数量等を記載すること。</t>
    <rPh sb="14" eb="18">
      <t>チョウジュミョウカ</t>
    </rPh>
    <phoneticPr fontId="7"/>
  </si>
  <si>
    <t>（２）　施設の位置図</t>
    <rPh sb="4" eb="6">
      <t>シセツ</t>
    </rPh>
    <rPh sb="7" eb="10">
      <t>イチズ</t>
    </rPh>
    <phoneticPr fontId="7"/>
  </si>
  <si>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7"/>
  </si>
  <si>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7"/>
  </si>
  <si>
    <t>工事１件あたりの概算事業費</t>
    <rPh sb="0" eb="2">
      <t>コウジ</t>
    </rPh>
    <rPh sb="3" eb="4">
      <t>ケン</t>
    </rPh>
    <rPh sb="8" eb="10">
      <t>ガイサン</t>
    </rPh>
    <rPh sb="10" eb="13">
      <t>ジギョウヒ</t>
    </rPh>
    <phoneticPr fontId="7"/>
  </si>
  <si>
    <t>実施年度</t>
    <rPh sb="0" eb="2">
      <t>ジッシ</t>
    </rPh>
    <rPh sb="2" eb="4">
      <t>ネンド</t>
    </rPh>
    <phoneticPr fontId="7"/>
  </si>
  <si>
    <t>数量</t>
    <rPh sb="0" eb="2">
      <t>スウリョウ</t>
    </rPh>
    <phoneticPr fontId="7"/>
  </si>
  <si>
    <t>長寿命化対策の内容</t>
    <rPh sb="0" eb="4">
      <t>チョウジュミョウカ</t>
    </rPh>
    <rPh sb="4" eb="6">
      <t>タイサク</t>
    </rPh>
    <rPh sb="7" eb="9">
      <t>ナイヨウ</t>
    </rPh>
    <phoneticPr fontId="7"/>
  </si>
  <si>
    <t>機能診断結果
（劣化状況等）</t>
    <phoneticPr fontId="7"/>
  </si>
  <si>
    <t>施設の概要</t>
    <rPh sb="0" eb="2">
      <t>シセツ</t>
    </rPh>
    <rPh sb="3" eb="5">
      <t>ガイヨウ</t>
    </rPh>
    <phoneticPr fontId="7"/>
  </si>
  <si>
    <t>改修
年度</t>
    <rPh sb="0" eb="2">
      <t>カイシュウ</t>
    </rPh>
    <rPh sb="3" eb="5">
      <t>ネンド</t>
    </rPh>
    <phoneticPr fontId="7"/>
  </si>
  <si>
    <t>設置
年度</t>
    <rPh sb="0" eb="2">
      <t>セッチ</t>
    </rPh>
    <rPh sb="3" eb="5">
      <t>ネンド</t>
    </rPh>
    <phoneticPr fontId="7"/>
  </si>
  <si>
    <t>施設名</t>
    <rPh sb="0" eb="2">
      <t>シセツ</t>
    </rPh>
    <rPh sb="2" eb="3">
      <t>メイ</t>
    </rPh>
    <phoneticPr fontId="7"/>
  </si>
  <si>
    <t>番号</t>
    <rPh sb="0" eb="2">
      <t>バンゴウ</t>
    </rPh>
    <phoneticPr fontId="7"/>
  </si>
  <si>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7"/>
  </si>
  <si>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7"/>
  </si>
  <si>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7"/>
  </si>
  <si>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7"/>
  </si>
  <si>
    <t>＜留意事項＞</t>
    <phoneticPr fontId="7"/>
  </si>
  <si>
    <t>長寿命化整備計画書</t>
    <rPh sb="0" eb="4">
      <t>チョウジュミョウカ</t>
    </rPh>
    <rPh sb="4" eb="6">
      <t>セイビ</t>
    </rPh>
    <rPh sb="6" eb="9">
      <t>ケイカクショ</t>
    </rPh>
    <phoneticPr fontId="7"/>
  </si>
  <si>
    <t>組織名：</t>
    <rPh sb="0" eb="3">
      <t>ソシキメイ</t>
    </rPh>
    <phoneticPr fontId="7"/>
  </si>
  <si>
    <t>（様式第１－４号）</t>
    <phoneticPr fontId="71"/>
  </si>
  <si>
    <r>
      <rPr>
        <sz val="11"/>
        <color indexed="12"/>
        <rFont val="ＭＳ 明朝"/>
        <family val="1"/>
        <charset val="128"/>
      </rPr>
      <t>理事長　　　○○○○</t>
    </r>
    <r>
      <rPr>
        <sz val="11"/>
        <rFont val="ＭＳ 明朝"/>
        <family val="1"/>
        <charset val="128"/>
      </rPr>
      <t xml:space="preserve">　　　　 </t>
    </r>
    <phoneticPr fontId="7"/>
  </si>
  <si>
    <t>○○土地改良区</t>
  </si>
  <si>
    <t>○○年○○月○○日</t>
    <phoneticPr fontId="7"/>
  </si>
  <si>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7"/>
  </si>
  <si>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7"/>
  </si>
  <si>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</si>
  <si>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7"/>
  </si>
  <si>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7"/>
  </si>
  <si>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7"/>
  </si>
  <si>
    <t>（工事の施行に関する条件）</t>
  </si>
  <si>
    <t>　　２　活動組織が資源向上支払交付金により行う活動は、別添「多面的機能支払交付金に係る活
　　　動計画書」のⅡに定めるとおりとする。</t>
    <phoneticPr fontId="7"/>
  </si>
  <si>
    <t>第１条　活動組織が行う多面的機能支払交付金に係る活動の対象となる施設及び活動期間は、別添
　　　「多面的機能支払交付金に係る活動計画書」のⅠに定めるとおりとする。</t>
    <phoneticPr fontId="7"/>
  </si>
  <si>
    <t>（活動の対象となる施設及び内容）</t>
  </si>
  <si>
    <t>記</t>
  </si>
  <si>
    <t>工事に関する確認書</t>
  </si>
  <si>
    <t>（様式第１－５号）</t>
    <phoneticPr fontId="7"/>
  </si>
  <si>
    <t>日付</t>
    <rPh sb="0" eb="2">
      <t>ヒヅケ</t>
    </rPh>
    <phoneticPr fontId="7"/>
  </si>
  <si>
    <t>活動項目番号（左詰め）</t>
    <rPh sb="0" eb="2">
      <t>カツドウ</t>
    </rPh>
    <rPh sb="2" eb="4">
      <t>コウモク</t>
    </rPh>
    <rPh sb="4" eb="6">
      <t>バンゴウ</t>
    </rPh>
    <rPh sb="7" eb="8">
      <t>ヒダリ</t>
    </rPh>
    <rPh sb="8" eb="9">
      <t>ツ</t>
    </rPh>
    <phoneticPr fontId="7"/>
  </si>
  <si>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7"/>
  </si>
  <si>
    <t>（様式第１－６号）</t>
    <phoneticPr fontId="71"/>
  </si>
  <si>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7"/>
  </si>
  <si>
    <t>安全施設の設置</t>
    <rPh sb="0" eb="2">
      <t>アンゼン</t>
    </rPh>
    <rPh sb="2" eb="4">
      <t>シセツ</t>
    </rPh>
    <rPh sb="5" eb="7">
      <t>セッチ</t>
    </rPh>
    <phoneticPr fontId="7"/>
  </si>
  <si>
    <t>ゲート・バルブの更新</t>
    <rPh sb="8" eb="10">
      <t>コウシン</t>
    </rPh>
    <phoneticPr fontId="7"/>
  </si>
  <si>
    <t>ため池（附帯施設）の更新等</t>
    <rPh sb="2" eb="3">
      <t>イケ</t>
    </rPh>
    <rPh sb="4" eb="6">
      <t>フタイ</t>
    </rPh>
    <rPh sb="6" eb="8">
      <t>シセツ</t>
    </rPh>
    <rPh sb="10" eb="12">
      <t>コウシン</t>
    </rPh>
    <rPh sb="12" eb="13">
      <t>トウ</t>
    </rPh>
    <phoneticPr fontId="7"/>
  </si>
  <si>
    <t>安全施設の補修</t>
    <rPh sb="0" eb="2">
      <t>アンゼン</t>
    </rPh>
    <rPh sb="2" eb="4">
      <t>シセツ</t>
    </rPh>
    <rPh sb="5" eb="7">
      <t>ホシュウ</t>
    </rPh>
    <phoneticPr fontId="7"/>
  </si>
  <si>
    <t>洪水吐の補修</t>
    <rPh sb="0" eb="2">
      <t>コウズイ</t>
    </rPh>
    <rPh sb="2" eb="3">
      <t>ハ</t>
    </rPh>
    <rPh sb="4" eb="6">
      <t>ホシュウ</t>
    </rPh>
    <phoneticPr fontId="7"/>
  </si>
  <si>
    <t>取水施設の補修</t>
    <rPh sb="0" eb="2">
      <t>シュスイ</t>
    </rPh>
    <rPh sb="2" eb="4">
      <t>シセツ</t>
    </rPh>
    <rPh sb="5" eb="7">
      <t>ホシュウ</t>
    </rPh>
    <phoneticPr fontId="7"/>
  </si>
  <si>
    <t>漏水箇所の補修</t>
    <rPh sb="0" eb="2">
      <t>ロウスイ</t>
    </rPh>
    <rPh sb="2" eb="4">
      <t>カショ</t>
    </rPh>
    <rPh sb="5" eb="7">
      <t>ホシュウ</t>
    </rPh>
    <phoneticPr fontId="7"/>
  </si>
  <si>
    <t>洗掘箇所の補修</t>
    <rPh sb="0" eb="1">
      <t>アラ</t>
    </rPh>
    <rPh sb="1" eb="2">
      <t>ホ</t>
    </rPh>
    <rPh sb="2" eb="4">
      <t>カショ</t>
    </rPh>
    <rPh sb="5" eb="7">
      <t>ホシュウ</t>
    </rPh>
    <phoneticPr fontId="7"/>
  </si>
  <si>
    <t>ため池の補修</t>
    <rPh sb="2" eb="3">
      <t>イケ</t>
    </rPh>
    <rPh sb="4" eb="6">
      <t>ホシュウ</t>
    </rPh>
    <phoneticPr fontId="7"/>
  </si>
  <si>
    <t>土側溝をコンクリート側溝に更新</t>
    <rPh sb="0" eb="1">
      <t>ツチ</t>
    </rPh>
    <rPh sb="1" eb="3">
      <t>ソッコウ</t>
    </rPh>
    <rPh sb="10" eb="12">
      <t>ソッコウ</t>
    </rPh>
    <rPh sb="13" eb="15">
      <t>コウシン</t>
    </rPh>
    <phoneticPr fontId="7"/>
  </si>
  <si>
    <t>側溝蓋の設置</t>
    <rPh sb="0" eb="2">
      <t>ソッコウ</t>
    </rPh>
    <rPh sb="2" eb="3">
      <t>フタ</t>
    </rPh>
    <rPh sb="4" eb="6">
      <t>セッチ</t>
    </rPh>
    <phoneticPr fontId="7"/>
  </si>
  <si>
    <t>未舗装農道を舗装（砂利、コンクリート、アスファルト）</t>
    <rPh sb="0" eb="1">
      <t>ミ</t>
    </rPh>
    <rPh sb="1" eb="3">
      <t>ホソウ</t>
    </rPh>
    <rPh sb="3" eb="5">
      <t>ノウドウ</t>
    </rPh>
    <rPh sb="6" eb="8">
      <t>ホソウ</t>
    </rPh>
    <rPh sb="9" eb="11">
      <t>ジャリ</t>
    </rPh>
    <phoneticPr fontId="7"/>
  </si>
  <si>
    <t>農道の更新等</t>
    <rPh sb="0" eb="2">
      <t>ノウドウ</t>
    </rPh>
    <rPh sb="3" eb="5">
      <t>コウシン</t>
    </rPh>
    <rPh sb="5" eb="6">
      <t>トウ</t>
    </rPh>
    <phoneticPr fontId="7"/>
  </si>
  <si>
    <t>農道側溝の補修</t>
    <rPh sb="0" eb="2">
      <t>ノウドウ</t>
    </rPh>
    <rPh sb="2" eb="4">
      <t>ソッコウ</t>
    </rPh>
    <rPh sb="5" eb="7">
      <t>ホシュウ</t>
    </rPh>
    <phoneticPr fontId="7"/>
  </si>
  <si>
    <t>舗装の打換え（一部）</t>
    <rPh sb="0" eb="2">
      <t>ホソウ</t>
    </rPh>
    <rPh sb="3" eb="4">
      <t>ウ</t>
    </rPh>
    <rPh sb="4" eb="5">
      <t>カ</t>
    </rPh>
    <rPh sb="7" eb="9">
      <t>イチブ</t>
    </rPh>
    <phoneticPr fontId="7"/>
  </si>
  <si>
    <t>農道路肩、農道法面の補修</t>
    <rPh sb="0" eb="2">
      <t>ノウドウ</t>
    </rPh>
    <rPh sb="2" eb="4">
      <t>ロカタ</t>
    </rPh>
    <rPh sb="5" eb="7">
      <t>ノウドウ</t>
    </rPh>
    <rPh sb="7" eb="9">
      <t>ノリメン</t>
    </rPh>
    <rPh sb="10" eb="12">
      <t>ホシュウ</t>
    </rPh>
    <phoneticPr fontId="7"/>
  </si>
  <si>
    <t>農道の補修</t>
    <rPh sb="0" eb="2">
      <t>ノウドウ</t>
    </rPh>
    <rPh sb="3" eb="5">
      <t>ホシュウ</t>
    </rPh>
    <phoneticPr fontId="7"/>
  </si>
  <si>
    <t>ゲート、ポンプの更新</t>
    <rPh sb="8" eb="10">
      <t>コウシン</t>
    </rPh>
    <phoneticPr fontId="7"/>
  </si>
  <si>
    <t>水路の更新</t>
    <rPh sb="0" eb="2">
      <t>スイロ</t>
    </rPh>
    <rPh sb="3" eb="5">
      <t>コウシン</t>
    </rPh>
    <phoneticPr fontId="7"/>
  </si>
  <si>
    <t>素掘り水路からコンクリート水路への更新</t>
    <rPh sb="0" eb="2">
      <t>スボ</t>
    </rPh>
    <rPh sb="3" eb="5">
      <t>スイロ</t>
    </rPh>
    <rPh sb="13" eb="15">
      <t>スイロ</t>
    </rPh>
    <rPh sb="17" eb="19">
      <t>コウシン</t>
    </rPh>
    <phoneticPr fontId="7"/>
  </si>
  <si>
    <t>水路の更新等</t>
    <rPh sb="0" eb="2">
      <t>スイロ</t>
    </rPh>
    <rPh sb="3" eb="5">
      <t>コウシン</t>
    </rPh>
    <rPh sb="5" eb="6">
      <t>トウ</t>
    </rPh>
    <phoneticPr fontId="7"/>
  </si>
  <si>
    <t>ゲート、ポンプの補修</t>
    <rPh sb="8" eb="10">
      <t>ホシュウ</t>
    </rPh>
    <phoneticPr fontId="7"/>
  </si>
  <si>
    <t>集水枡、分水枡の補修</t>
    <rPh sb="0" eb="2">
      <t>シュウスイ</t>
    </rPh>
    <rPh sb="2" eb="3">
      <t>マス</t>
    </rPh>
    <rPh sb="4" eb="6">
      <t>ブンスイ</t>
    </rPh>
    <rPh sb="6" eb="7">
      <t>マス</t>
    </rPh>
    <rPh sb="8" eb="10">
      <t>ホシュウ</t>
    </rPh>
    <phoneticPr fontId="7"/>
  </si>
  <si>
    <t>U字フリューム等既設水路の再布設</t>
    <rPh sb="1" eb="2">
      <t>ジ</t>
    </rPh>
    <rPh sb="7" eb="8">
      <t>トウ</t>
    </rPh>
    <rPh sb="8" eb="10">
      <t>キセツ</t>
    </rPh>
    <rPh sb="10" eb="12">
      <t>スイロ</t>
    </rPh>
    <rPh sb="13" eb="14">
      <t>サイ</t>
    </rPh>
    <rPh sb="14" eb="16">
      <t>フセツ</t>
    </rPh>
    <phoneticPr fontId="7"/>
  </si>
  <si>
    <t>水路側壁の嵩上げ</t>
    <rPh sb="0" eb="2">
      <t>スイロ</t>
    </rPh>
    <rPh sb="2" eb="4">
      <t>ソクヘキ</t>
    </rPh>
    <rPh sb="5" eb="7">
      <t>カサア</t>
    </rPh>
    <phoneticPr fontId="7"/>
  </si>
  <si>
    <t>水路の老朽化部分の補修</t>
    <rPh sb="0" eb="2">
      <t>スイロ</t>
    </rPh>
    <rPh sb="3" eb="6">
      <t>ロウキュウカ</t>
    </rPh>
    <rPh sb="6" eb="8">
      <t>ブブン</t>
    </rPh>
    <rPh sb="9" eb="11">
      <t>ホシュウ</t>
    </rPh>
    <phoneticPr fontId="7"/>
  </si>
  <si>
    <t>水路の破損部分の補修</t>
    <rPh sb="0" eb="2">
      <t>スイロ</t>
    </rPh>
    <rPh sb="3" eb="5">
      <t>ハソン</t>
    </rPh>
    <rPh sb="5" eb="7">
      <t>ブブン</t>
    </rPh>
    <rPh sb="8" eb="10">
      <t>ホシュウ</t>
    </rPh>
    <phoneticPr fontId="7"/>
  </si>
  <si>
    <t>水路の補修</t>
    <rPh sb="0" eb="2">
      <t>スイロ</t>
    </rPh>
    <rPh sb="3" eb="5">
      <t>ホシュウ</t>
    </rPh>
    <phoneticPr fontId="7"/>
  </si>
  <si>
    <t>３（長寿命化）</t>
    <rPh sb="2" eb="6">
      <t>チョウジュミョウカ</t>
    </rPh>
    <phoneticPr fontId="7"/>
  </si>
  <si>
    <t>テーマ</t>
  </si>
  <si>
    <t>取組の内容（平成30年度までの取組名）</t>
    <rPh sb="0" eb="2">
      <t>トリクミ</t>
    </rPh>
    <rPh sb="3" eb="5">
      <t>ナイヨウ</t>
    </rPh>
    <rPh sb="6" eb="8">
      <t>ヘイセイ</t>
    </rPh>
    <rPh sb="10" eb="12">
      <t>ネンド</t>
    </rPh>
    <rPh sb="15" eb="17">
      <t>トリクミ</t>
    </rPh>
    <rPh sb="17" eb="18">
      <t>メイ</t>
    </rPh>
    <phoneticPr fontId="7"/>
  </si>
  <si>
    <t>活動項目番号</t>
    <rPh sb="0" eb="2">
      <t>カツドウ</t>
    </rPh>
    <rPh sb="2" eb="4">
      <t>コウモク</t>
    </rPh>
    <rPh sb="4" eb="6">
      <t>バンゴウ</t>
    </rPh>
    <phoneticPr fontId="7"/>
  </si>
  <si>
    <t>活動項目</t>
    <rPh sb="0" eb="2">
      <t>カツドウ</t>
    </rPh>
    <rPh sb="2" eb="4">
      <t>コウモク</t>
    </rPh>
    <phoneticPr fontId="71"/>
  </si>
  <si>
    <t>活動区分</t>
    <rPh sb="2" eb="4">
      <t>クブン</t>
    </rPh>
    <phoneticPr fontId="71"/>
  </si>
  <si>
    <t>【資源向上活動（施設の長寿命化のための活動）】</t>
    <rPh sb="8" eb="10">
      <t>シセツ</t>
    </rPh>
    <rPh sb="11" eb="15">
      <t>チョウジュミョウカ</t>
    </rPh>
    <phoneticPr fontId="7"/>
  </si>
  <si>
    <t>広報活動</t>
    <rPh sb="0" eb="2">
      <t>コウホウ</t>
    </rPh>
    <rPh sb="2" eb="4">
      <t>カツドウ</t>
    </rPh>
    <phoneticPr fontId="7"/>
  </si>
  <si>
    <t>農村文化の伝承を通じた農村コミュニティの強化</t>
    <rPh sb="0" eb="2">
      <t>ノウソン</t>
    </rPh>
    <rPh sb="2" eb="4">
      <t>ブンカ</t>
    </rPh>
    <rPh sb="5" eb="7">
      <t>デンショウ</t>
    </rPh>
    <rPh sb="8" eb="9">
      <t>ツウ</t>
    </rPh>
    <rPh sb="11" eb="13">
      <t>ノウソン</t>
    </rPh>
    <rPh sb="20" eb="22">
      <t>キョウカ</t>
    </rPh>
    <phoneticPr fontId="7"/>
  </si>
  <si>
    <t>農村文化の伝承を通じた
農村コミュニティの強化</t>
    <phoneticPr fontId="7"/>
  </si>
  <si>
    <t>医療・福祉との連携</t>
    <rPh sb="0" eb="2">
      <t>イリョウ</t>
    </rPh>
    <rPh sb="3" eb="5">
      <t>フクシ</t>
    </rPh>
    <rPh sb="7" eb="9">
      <t>レンケイ</t>
    </rPh>
    <phoneticPr fontId="7"/>
  </si>
  <si>
    <t>農村環境保全活動の幅広い展開</t>
    <rPh sb="0" eb="2">
      <t>ノウソン</t>
    </rPh>
    <rPh sb="2" eb="4">
      <t>カンキョウ</t>
    </rPh>
    <rPh sb="4" eb="6">
      <t>ホゼン</t>
    </rPh>
    <rPh sb="6" eb="8">
      <t>カツドウ</t>
    </rPh>
    <rPh sb="9" eb="11">
      <t>ハバヒロ</t>
    </rPh>
    <rPh sb="12" eb="14">
      <t>テンカイ</t>
    </rPh>
    <phoneticPr fontId="7"/>
  </si>
  <si>
    <t>農村環境保全活動の幅広い展開</t>
  </si>
  <si>
    <t>防災・減災力の強化</t>
    <rPh sb="0" eb="2">
      <t>ボウサイ</t>
    </rPh>
    <rPh sb="3" eb="5">
      <t>ゲンサイ</t>
    </rPh>
    <rPh sb="5" eb="6">
      <t>リョク</t>
    </rPh>
    <rPh sb="7" eb="9">
      <t>キョウカ</t>
    </rPh>
    <phoneticPr fontId="7"/>
  </si>
  <si>
    <t>防災・減災力の強化</t>
  </si>
  <si>
    <t>地域住民による直営施工</t>
    <rPh sb="0" eb="2">
      <t>チイキ</t>
    </rPh>
    <rPh sb="2" eb="4">
      <t>ジュウミン</t>
    </rPh>
    <rPh sb="7" eb="9">
      <t>チョクエイ</t>
    </rPh>
    <rPh sb="9" eb="11">
      <t>セコウ</t>
    </rPh>
    <phoneticPr fontId="7"/>
  </si>
  <si>
    <t>地域住民による直営施工</t>
  </si>
  <si>
    <t>農地周りの共同活動の強化</t>
    <rPh sb="0" eb="2">
      <t>ノウチ</t>
    </rPh>
    <rPh sb="2" eb="3">
      <t>マワ</t>
    </rPh>
    <rPh sb="5" eb="7">
      <t>キョウドウ</t>
    </rPh>
    <rPh sb="7" eb="9">
      <t>カツドウ</t>
    </rPh>
    <rPh sb="10" eb="12">
      <t>キョウカ</t>
    </rPh>
    <phoneticPr fontId="7"/>
  </si>
  <si>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7"/>
  </si>
  <si>
    <t>遊休農地の有効活用</t>
    <rPh sb="0" eb="2">
      <t>ユウキュウ</t>
    </rPh>
    <rPh sb="2" eb="4">
      <t>ノウチ</t>
    </rPh>
    <rPh sb="5" eb="7">
      <t>ユウコウ</t>
    </rPh>
    <rPh sb="7" eb="9">
      <t>カツヨウ</t>
    </rPh>
    <phoneticPr fontId="7"/>
  </si>
  <si>
    <t>遊休農地の有効活用</t>
  </si>
  <si>
    <t>増進活動</t>
    <phoneticPr fontId="7"/>
  </si>
  <si>
    <t>２（資源向上）</t>
    <rPh sb="2" eb="4">
      <t>シゲン</t>
    </rPh>
    <rPh sb="4" eb="6">
      <t>コウジョウ</t>
    </rPh>
    <phoneticPr fontId="7"/>
  </si>
  <si>
    <t>（多面的機能の増進を図る活動）</t>
    <phoneticPr fontId="7"/>
  </si>
  <si>
    <t>地域内の規制等の取り決め</t>
    <rPh sb="0" eb="2">
      <t>チイキ</t>
    </rPh>
    <rPh sb="2" eb="3">
      <t>ナイ</t>
    </rPh>
    <rPh sb="4" eb="6">
      <t>キセイ</t>
    </rPh>
    <rPh sb="6" eb="7">
      <t>トウ</t>
    </rPh>
    <rPh sb="8" eb="9">
      <t>ト</t>
    </rPh>
    <rPh sb="10" eb="11">
      <t>キ</t>
    </rPh>
    <phoneticPr fontId="7"/>
  </si>
  <si>
    <t>行政機関等との連携</t>
    <rPh sb="0" eb="2">
      <t>ギョウセイ</t>
    </rPh>
    <rPh sb="2" eb="4">
      <t>キカン</t>
    </rPh>
    <rPh sb="4" eb="5">
      <t>トウ</t>
    </rPh>
    <rPh sb="7" eb="9">
      <t>レンケイ</t>
    </rPh>
    <phoneticPr fontId="7"/>
  </si>
  <si>
    <t>学校教育等との連携</t>
    <rPh sb="0" eb="2">
      <t>ガッコウ</t>
    </rPh>
    <rPh sb="2" eb="4">
      <t>キョウイク</t>
    </rPh>
    <rPh sb="4" eb="5">
      <t>トウ</t>
    </rPh>
    <rPh sb="7" eb="9">
      <t>レンケイ</t>
    </rPh>
    <phoneticPr fontId="7"/>
  </si>
  <si>
    <t>地域住民等との交流活動</t>
    <rPh sb="0" eb="2">
      <t>チイキ</t>
    </rPh>
    <rPh sb="2" eb="4">
      <t>ジュウミン</t>
    </rPh>
    <rPh sb="4" eb="5">
      <t>トウ</t>
    </rPh>
    <rPh sb="7" eb="9">
      <t>コウリュウ</t>
    </rPh>
    <rPh sb="9" eb="11">
      <t>カツドウ</t>
    </rPh>
    <phoneticPr fontId="7"/>
  </si>
  <si>
    <t>啓発活動</t>
    <rPh sb="0" eb="2">
      <t>ケイハツ</t>
    </rPh>
    <rPh sb="2" eb="4">
      <t>カツドウ</t>
    </rPh>
    <phoneticPr fontId="7"/>
  </si>
  <si>
    <t>啓発・普及活動</t>
    <rPh sb="0" eb="2">
      <t>ケイハツ</t>
    </rPh>
    <rPh sb="3" eb="5">
      <t>フキュウ</t>
    </rPh>
    <rPh sb="5" eb="7">
      <t>カツドウ</t>
    </rPh>
    <phoneticPr fontId="7"/>
  </si>
  <si>
    <t>地域資源の活用・資源循環のための活動</t>
    <rPh sb="0" eb="2">
      <t>チイキ</t>
    </rPh>
    <rPh sb="2" eb="4">
      <t>シゲン</t>
    </rPh>
    <rPh sb="5" eb="7">
      <t>カツヨウ</t>
    </rPh>
    <rPh sb="8" eb="10">
      <t>シゲン</t>
    </rPh>
    <rPh sb="10" eb="12">
      <t>ジュンカン</t>
    </rPh>
    <rPh sb="16" eb="18">
      <t>カツドウ</t>
    </rPh>
    <phoneticPr fontId="7"/>
  </si>
  <si>
    <t>地域資源の活用・資源循環活動</t>
  </si>
  <si>
    <t>資源循環</t>
  </si>
  <si>
    <t>水源かん養林の保全</t>
    <rPh sb="0" eb="2">
      <t>スイゲン</t>
    </rPh>
    <rPh sb="4" eb="5">
      <t>ヨウ</t>
    </rPh>
    <rPh sb="5" eb="6">
      <t>ハヤシ</t>
    </rPh>
    <rPh sb="7" eb="9">
      <t>ホゼン</t>
    </rPh>
    <phoneticPr fontId="7"/>
  </si>
  <si>
    <t>水田の地下水かん養機能向上活動</t>
    <rPh sb="0" eb="2">
      <t>スイデン</t>
    </rPh>
    <rPh sb="3" eb="6">
      <t>チカスイ</t>
    </rPh>
    <rPh sb="8" eb="9">
      <t>ヨウ</t>
    </rPh>
    <rPh sb="9" eb="11">
      <t>キノウ</t>
    </rPh>
    <rPh sb="11" eb="13">
      <t>コウジョウ</t>
    </rPh>
    <rPh sb="13" eb="15">
      <t>カツドウ</t>
    </rPh>
    <phoneticPr fontId="7"/>
  </si>
  <si>
    <t>水田の地下水かん養機能向上活動、
水源かん養林の保全</t>
    <rPh sb="17" eb="19">
      <t>スイゲン</t>
    </rPh>
    <rPh sb="21" eb="22">
      <t>ヨウ</t>
    </rPh>
    <rPh sb="22" eb="23">
      <t>ハヤシ</t>
    </rPh>
    <rPh sb="24" eb="26">
      <t>ホゼン</t>
    </rPh>
    <phoneticPr fontId="7"/>
  </si>
  <si>
    <t>水田の貯留機能向上活動</t>
    <rPh sb="0" eb="2">
      <t>スイデン</t>
    </rPh>
    <rPh sb="3" eb="5">
      <t>チョリュウ</t>
    </rPh>
    <rPh sb="5" eb="7">
      <t>キノウ</t>
    </rPh>
    <rPh sb="7" eb="9">
      <t>コウジョウ</t>
    </rPh>
    <rPh sb="9" eb="11">
      <t>カツドウ</t>
    </rPh>
    <phoneticPr fontId="7"/>
  </si>
  <si>
    <t>水田の貯留機能向上活動</t>
  </si>
  <si>
    <t>水田貯留機能増進・
地下水かん養</t>
    <phoneticPr fontId="7"/>
  </si>
  <si>
    <t>農用地からの風塵の防止活動</t>
    <rPh sb="0" eb="3">
      <t>ノウヨウチ</t>
    </rPh>
    <rPh sb="6" eb="8">
      <t>フウジン</t>
    </rPh>
    <rPh sb="9" eb="11">
      <t>ボウシ</t>
    </rPh>
    <rPh sb="11" eb="13">
      <t>カツドウ</t>
    </rPh>
    <phoneticPr fontId="7"/>
  </si>
  <si>
    <t>伝統的施設や農法の保全・実施</t>
    <rPh sb="0" eb="3">
      <t>デントウテキ</t>
    </rPh>
    <rPh sb="3" eb="5">
      <t>シセツ</t>
    </rPh>
    <rPh sb="6" eb="8">
      <t>ノウホウ</t>
    </rPh>
    <rPh sb="9" eb="11">
      <t>ホゼン</t>
    </rPh>
    <rPh sb="12" eb="14">
      <t>ジッシ</t>
    </rPh>
    <phoneticPr fontId="7"/>
  </si>
  <si>
    <t>農業用水の地域用水としての利用・管理</t>
    <rPh sb="0" eb="2">
      <t>ノウギョウ</t>
    </rPh>
    <rPh sb="2" eb="4">
      <t>ヨウスイ</t>
    </rPh>
    <rPh sb="5" eb="7">
      <t>チイキ</t>
    </rPh>
    <rPh sb="7" eb="9">
      <t>ヨウスイ</t>
    </rPh>
    <rPh sb="13" eb="15">
      <t>リヨウ</t>
    </rPh>
    <rPh sb="16" eb="18">
      <t>カンリ</t>
    </rPh>
    <phoneticPr fontId="7"/>
  </si>
  <si>
    <t>その他（景観形成・生活環境保全）</t>
    <rPh sb="2" eb="3">
      <t>タ</t>
    </rPh>
    <rPh sb="4" eb="6">
      <t>ケイカン</t>
    </rPh>
    <rPh sb="6" eb="8">
      <t>ケイセイ</t>
    </rPh>
    <rPh sb="9" eb="11">
      <t>セイカツ</t>
    </rPh>
    <rPh sb="11" eb="13">
      <t>カンキョウ</t>
    </rPh>
    <rPh sb="13" eb="15">
      <t>ホゼン</t>
    </rPh>
    <phoneticPr fontId="7"/>
  </si>
  <si>
    <t>施設等の定期的な巡回点検・清掃</t>
    <rPh sb="0" eb="2">
      <t>シセツ</t>
    </rPh>
    <rPh sb="2" eb="3">
      <t>トウ</t>
    </rPh>
    <rPh sb="4" eb="7">
      <t>テイキテキ</t>
    </rPh>
    <rPh sb="8" eb="10">
      <t>ジュンカイ</t>
    </rPh>
    <rPh sb="10" eb="12">
      <t>テンケン</t>
    </rPh>
    <rPh sb="13" eb="15">
      <t>セイソウ</t>
    </rPh>
    <phoneticPr fontId="7"/>
  </si>
  <si>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</si>
  <si>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7"/>
  </si>
  <si>
    <t>景観形成のための施設への植栽等</t>
    <rPh sb="0" eb="2">
      <t>ケイカン</t>
    </rPh>
    <rPh sb="2" eb="4">
      <t>ケイセイ</t>
    </rPh>
    <rPh sb="8" eb="10">
      <t>シセツ</t>
    </rPh>
    <rPh sb="12" eb="14">
      <t>ショクサイ</t>
    </rPh>
    <rPh sb="14" eb="15">
      <t>トウ</t>
    </rPh>
    <phoneticPr fontId="7"/>
  </si>
  <si>
    <t>植栽等の景観形成活動</t>
    <rPh sb="0" eb="2">
      <t>ショクサイ</t>
    </rPh>
    <rPh sb="2" eb="3">
      <t>トウ</t>
    </rPh>
    <rPh sb="4" eb="6">
      <t>ケイカン</t>
    </rPh>
    <rPh sb="6" eb="8">
      <t>ケイセイ</t>
    </rPh>
    <rPh sb="8" eb="10">
      <t>カツドウ</t>
    </rPh>
    <phoneticPr fontId="7"/>
  </si>
  <si>
    <t>景観形成・
生活環境保全</t>
    <phoneticPr fontId="7"/>
  </si>
  <si>
    <t>管理作業の省力化による水資源の保全</t>
    <rPh sb="0" eb="2">
      <t>カンリ</t>
    </rPh>
    <rPh sb="2" eb="4">
      <t>サギョウ</t>
    </rPh>
    <rPh sb="5" eb="8">
      <t>ショウリョクカ</t>
    </rPh>
    <rPh sb="11" eb="14">
      <t>ミズシゲン</t>
    </rPh>
    <rPh sb="15" eb="17">
      <t>ホゼン</t>
    </rPh>
    <phoneticPr fontId="7"/>
  </si>
  <si>
    <t>非かんがい期における通水</t>
    <rPh sb="0" eb="1">
      <t>ヒ</t>
    </rPh>
    <rPh sb="5" eb="6">
      <t>キ</t>
    </rPh>
    <rPh sb="10" eb="12">
      <t>ツウスイ</t>
    </rPh>
    <phoneticPr fontId="7"/>
  </si>
  <si>
    <t>循環かんがいの実施</t>
    <rPh sb="0" eb="2">
      <t>ジュンカン</t>
    </rPh>
    <rPh sb="7" eb="9">
      <t>ジッシ</t>
    </rPh>
    <phoneticPr fontId="7"/>
  </si>
  <si>
    <t>水田からの排水（濁水）管理</t>
    <rPh sb="0" eb="2">
      <t>スイデン</t>
    </rPh>
    <rPh sb="5" eb="7">
      <t>ハイスイ</t>
    </rPh>
    <rPh sb="8" eb="10">
      <t>ダクスイ</t>
    </rPh>
    <rPh sb="11" eb="13">
      <t>カンリ</t>
    </rPh>
    <phoneticPr fontId="7"/>
  </si>
  <si>
    <t>水質保全を考慮した施設の適正管理</t>
    <rPh sb="0" eb="2">
      <t>スイシツ</t>
    </rPh>
    <rPh sb="2" eb="4">
      <t>ホゼン</t>
    </rPh>
    <rPh sb="5" eb="7">
      <t>コウリョ</t>
    </rPh>
    <rPh sb="9" eb="11">
      <t>シセツ</t>
    </rPh>
    <rPh sb="12" eb="14">
      <t>テキセイ</t>
    </rPh>
    <rPh sb="14" eb="16">
      <t>カンリ</t>
    </rPh>
    <phoneticPr fontId="7"/>
  </si>
  <si>
    <t>その他（水質保全）</t>
    <rPh sb="2" eb="3">
      <t>タ</t>
    </rPh>
    <rPh sb="4" eb="6">
      <t>スイシツ</t>
    </rPh>
    <rPh sb="6" eb="8">
      <t>ホゼン</t>
    </rPh>
    <phoneticPr fontId="7"/>
  </si>
  <si>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7"/>
  </si>
  <si>
    <t>沈砂池の適正管理</t>
    <rPh sb="0" eb="1">
      <t>チン</t>
    </rPh>
    <rPh sb="1" eb="2">
      <t>サ</t>
    </rPh>
    <rPh sb="2" eb="3">
      <t>イケ</t>
    </rPh>
    <rPh sb="4" eb="6">
      <t>テキセイ</t>
    </rPh>
    <rPh sb="6" eb="8">
      <t>カンリ</t>
    </rPh>
    <phoneticPr fontId="7"/>
  </si>
  <si>
    <t>排水路沿いの林地帯等の適正管理</t>
    <rPh sb="0" eb="3">
      <t>ハイスイロ</t>
    </rPh>
    <rPh sb="3" eb="4">
      <t>ゾ</t>
    </rPh>
    <rPh sb="6" eb="7">
      <t>リン</t>
    </rPh>
    <rPh sb="7" eb="9">
      <t>チタイ</t>
    </rPh>
    <rPh sb="9" eb="10">
      <t>トウ</t>
    </rPh>
    <rPh sb="11" eb="13">
      <t>テキセイ</t>
    </rPh>
    <rPh sb="13" eb="15">
      <t>カンリ</t>
    </rPh>
    <phoneticPr fontId="7"/>
  </si>
  <si>
    <t>畑からの土砂流出対策</t>
    <rPh sb="0" eb="1">
      <t>ハタケ</t>
    </rPh>
    <rPh sb="4" eb="6">
      <t>ドシャ</t>
    </rPh>
    <rPh sb="6" eb="8">
      <t>リュウシュツ</t>
    </rPh>
    <rPh sb="8" eb="10">
      <t>タイサク</t>
    </rPh>
    <phoneticPr fontId="7"/>
  </si>
  <si>
    <t>水質モニタリングの実施・記録管理</t>
    <rPh sb="0" eb="2">
      <t>スイシツ</t>
    </rPh>
    <rPh sb="9" eb="11">
      <t>ジッシ</t>
    </rPh>
    <rPh sb="12" eb="14">
      <t>キロク</t>
    </rPh>
    <rPh sb="14" eb="16">
      <t>カンリ</t>
    </rPh>
    <phoneticPr fontId="7"/>
  </si>
  <si>
    <t>水質モニタリングの実施・記録管理</t>
  </si>
  <si>
    <t>希少種の監視</t>
    <rPh sb="0" eb="3">
      <t>キショウシュ</t>
    </rPh>
    <rPh sb="4" eb="6">
      <t>カンシ</t>
    </rPh>
    <phoneticPr fontId="7"/>
  </si>
  <si>
    <t>放流・植栽を通じた在来生物の育成</t>
    <rPh sb="0" eb="2">
      <t>ホウリュウ</t>
    </rPh>
    <rPh sb="3" eb="5">
      <t>ショクサイ</t>
    </rPh>
    <rPh sb="6" eb="7">
      <t>ツウ</t>
    </rPh>
    <rPh sb="9" eb="11">
      <t>ザイライ</t>
    </rPh>
    <rPh sb="11" eb="13">
      <t>セイブツ</t>
    </rPh>
    <rPh sb="14" eb="16">
      <t>イクセイ</t>
    </rPh>
    <phoneticPr fontId="7"/>
  </si>
  <si>
    <t>生物の生活史を考慮した適正管理</t>
    <rPh sb="0" eb="2">
      <t>セイブツ</t>
    </rPh>
    <rPh sb="3" eb="6">
      <t>セイカツシ</t>
    </rPh>
    <rPh sb="7" eb="9">
      <t>コウリョ</t>
    </rPh>
    <rPh sb="11" eb="13">
      <t>テキセイ</t>
    </rPh>
    <rPh sb="13" eb="15">
      <t>カンリ</t>
    </rPh>
    <phoneticPr fontId="7"/>
  </si>
  <si>
    <t>水田を活用した生息環境の提供</t>
    <rPh sb="0" eb="2">
      <t>スイデン</t>
    </rPh>
    <rPh sb="3" eb="5">
      <t>カツヨウ</t>
    </rPh>
    <rPh sb="7" eb="9">
      <t>セイソク</t>
    </rPh>
    <rPh sb="9" eb="11">
      <t>カンキョウ</t>
    </rPh>
    <rPh sb="12" eb="14">
      <t>テイキョウ</t>
    </rPh>
    <phoneticPr fontId="7"/>
  </si>
  <si>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7"/>
  </si>
  <si>
    <t>その他（生態系保全）</t>
    <rPh sb="2" eb="3">
      <t>タ</t>
    </rPh>
    <rPh sb="4" eb="7">
      <t>セイタイケイ</t>
    </rPh>
    <rPh sb="7" eb="9">
      <t>ホゼン</t>
    </rPh>
    <phoneticPr fontId="7"/>
  </si>
  <si>
    <t>外来種の駆除</t>
    <rPh sb="0" eb="3">
      <t>ガイライシュ</t>
    </rPh>
    <rPh sb="4" eb="6">
      <t>クジョ</t>
    </rPh>
    <phoneticPr fontId="7"/>
  </si>
  <si>
    <t>外来種の駆除</t>
  </si>
  <si>
    <t>生物の生息状況の把握</t>
    <rPh sb="0" eb="2">
      <t>セイブツ</t>
    </rPh>
    <rPh sb="3" eb="5">
      <t>セイソク</t>
    </rPh>
    <rPh sb="5" eb="7">
      <t>ジョウキョウ</t>
    </rPh>
    <rPh sb="8" eb="10">
      <t>ハアク</t>
    </rPh>
    <phoneticPr fontId="7"/>
  </si>
  <si>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</si>
  <si>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</si>
  <si>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7"/>
  </si>
  <si>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</si>
  <si>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7"/>
  </si>
  <si>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7"/>
  </si>
  <si>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7"/>
  </si>
  <si>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7"/>
  </si>
  <si>
    <t>景観形成計画、
生活環境保全計画の策定</t>
    <rPh sb="4" eb="6">
      <t>ケイカク</t>
    </rPh>
    <phoneticPr fontId="7"/>
  </si>
  <si>
    <t>農地の保全に係る計画の策定</t>
    <rPh sb="0" eb="2">
      <t>ノウチ</t>
    </rPh>
    <rPh sb="3" eb="5">
      <t>ホゼン</t>
    </rPh>
    <rPh sb="6" eb="7">
      <t>カカ</t>
    </rPh>
    <rPh sb="8" eb="10">
      <t>ケイカク</t>
    </rPh>
    <rPh sb="11" eb="13">
      <t>サクテイ</t>
    </rPh>
    <phoneticPr fontId="7"/>
  </si>
  <si>
    <t>水質保全計画の策定</t>
    <rPh sb="0" eb="2">
      <t>スイシツ</t>
    </rPh>
    <rPh sb="2" eb="4">
      <t>ホゼン</t>
    </rPh>
    <rPh sb="4" eb="6">
      <t>ケイカク</t>
    </rPh>
    <rPh sb="7" eb="9">
      <t>サクテイ</t>
    </rPh>
    <phoneticPr fontId="7"/>
  </si>
  <si>
    <t>水質保全計画、農地保全計画の策定</t>
    <rPh sb="7" eb="9">
      <t>ノウチ</t>
    </rPh>
    <rPh sb="9" eb="11">
      <t>ホゼン</t>
    </rPh>
    <rPh sb="11" eb="13">
      <t>ケイカク</t>
    </rPh>
    <rPh sb="14" eb="16">
      <t>サクテイ</t>
    </rPh>
    <phoneticPr fontId="7"/>
  </si>
  <si>
    <t>水質保全</t>
  </si>
  <si>
    <t>生物多様性保全計画の策定</t>
    <rPh sb="0" eb="2">
      <t>セイブツ</t>
    </rPh>
    <rPh sb="2" eb="5">
      <t>タヨウセイ</t>
    </rPh>
    <rPh sb="5" eb="7">
      <t>ホゼン</t>
    </rPh>
    <rPh sb="7" eb="9">
      <t>ケイカク</t>
    </rPh>
    <rPh sb="10" eb="12">
      <t>サクテイ</t>
    </rPh>
    <phoneticPr fontId="7"/>
  </si>
  <si>
    <t>生物多様性保全計画の策定</t>
  </si>
  <si>
    <t>（農村環境保全活動）</t>
    <phoneticPr fontId="7"/>
  </si>
  <si>
    <t>遮光施設の補修等</t>
    <rPh sb="0" eb="2">
      <t>シャコウ</t>
    </rPh>
    <rPh sb="2" eb="4">
      <t>シセツ</t>
    </rPh>
    <rPh sb="5" eb="7">
      <t>ホシュウ</t>
    </rPh>
    <rPh sb="7" eb="8">
      <t>トウ</t>
    </rPh>
    <phoneticPr fontId="7"/>
  </si>
  <si>
    <t>破損施設の補修（ため池の附帯施設）</t>
    <rPh sb="0" eb="2">
      <t>ハソン</t>
    </rPh>
    <rPh sb="2" eb="4">
      <t>シセツ</t>
    </rPh>
    <rPh sb="5" eb="7">
      <t>ホシュウ</t>
    </rPh>
    <rPh sb="10" eb="11">
      <t>イケ</t>
    </rPh>
    <rPh sb="12" eb="14">
      <t>フタイ</t>
    </rPh>
    <rPh sb="14" eb="16">
      <t>シセツ</t>
    </rPh>
    <phoneticPr fontId="7"/>
  </si>
  <si>
    <t>きめ細やかな雑草対策（ため池の堤体）</t>
    <rPh sb="2" eb="3">
      <t>コマ</t>
    </rPh>
    <rPh sb="6" eb="8">
      <t>ザッソウ</t>
    </rPh>
    <rPh sb="8" eb="10">
      <t>タイサク</t>
    </rPh>
    <rPh sb="13" eb="14">
      <t>イケ</t>
    </rPh>
    <rPh sb="15" eb="17">
      <t>テイタイ</t>
    </rPh>
    <phoneticPr fontId="7"/>
  </si>
  <si>
    <t>破損施設の補修（ため池の堤体）</t>
    <rPh sb="0" eb="2">
      <t>ハソン</t>
    </rPh>
    <rPh sb="2" eb="4">
      <t>シセツ</t>
    </rPh>
    <rPh sb="5" eb="7">
      <t>ホシュウ</t>
    </rPh>
    <rPh sb="10" eb="11">
      <t>イケ</t>
    </rPh>
    <rPh sb="12" eb="14">
      <t>テイタイ</t>
    </rPh>
    <phoneticPr fontId="7"/>
  </si>
  <si>
    <t>堤体侵食の早期補修</t>
    <rPh sb="0" eb="2">
      <t>テイタイ</t>
    </rPh>
    <rPh sb="2" eb="4">
      <t>シンショク</t>
    </rPh>
    <rPh sb="5" eb="7">
      <t>ソウキ</t>
    </rPh>
    <rPh sb="7" eb="9">
      <t>ホシュウ</t>
    </rPh>
    <phoneticPr fontId="7"/>
  </si>
  <si>
    <t>コンクリート構造物の表面劣化への対応</t>
    <rPh sb="6" eb="9">
      <t>コウゾウブツ</t>
    </rPh>
    <rPh sb="10" eb="12">
      <t>ヒョウメン</t>
    </rPh>
    <rPh sb="12" eb="14">
      <t>レッカ</t>
    </rPh>
    <rPh sb="16" eb="18">
      <t>タイオウ</t>
    </rPh>
    <phoneticPr fontId="7"/>
  </si>
  <si>
    <t>コンクリート構造物の目地詰め</t>
    <rPh sb="6" eb="9">
      <t>コウゾウブツ</t>
    </rPh>
    <rPh sb="10" eb="12">
      <t>メジ</t>
    </rPh>
    <rPh sb="12" eb="13">
      <t>ヅ</t>
    </rPh>
    <phoneticPr fontId="7"/>
  </si>
  <si>
    <t>遮水シートの補修</t>
    <rPh sb="0" eb="2">
      <t>シャスイ</t>
    </rPh>
    <rPh sb="6" eb="8">
      <t>ホシュウ</t>
    </rPh>
    <phoneticPr fontId="7"/>
  </si>
  <si>
    <t>ため池の軽微な補修等</t>
    <rPh sb="2" eb="3">
      <t>イケ</t>
    </rPh>
    <rPh sb="4" eb="6">
      <t>ケイビ</t>
    </rPh>
    <rPh sb="7" eb="9">
      <t>ホシュウ</t>
    </rPh>
    <rPh sb="9" eb="10">
      <t>トウ</t>
    </rPh>
    <phoneticPr fontId="7"/>
  </si>
  <si>
    <t>破損施設の補修（農道の附帯施設）</t>
    <rPh sb="0" eb="2">
      <t>ハソン</t>
    </rPh>
    <rPh sb="2" eb="4">
      <t>シセツ</t>
    </rPh>
    <rPh sb="5" eb="7">
      <t>ホシュウ</t>
    </rPh>
    <rPh sb="8" eb="10">
      <t>ノウドウ</t>
    </rPh>
    <rPh sb="11" eb="13">
      <t>フタイ</t>
    </rPh>
    <rPh sb="13" eb="15">
      <t>シセツ</t>
    </rPh>
    <phoneticPr fontId="7"/>
  </si>
  <si>
    <t>側溝の裏込材の充填</t>
    <rPh sb="0" eb="2">
      <t>ソッコウ</t>
    </rPh>
    <rPh sb="3" eb="4">
      <t>ウラ</t>
    </rPh>
    <rPh sb="4" eb="5">
      <t>コ</t>
    </rPh>
    <rPh sb="5" eb="6">
      <t>ザイ</t>
    </rPh>
    <rPh sb="7" eb="9">
      <t>ジュウテン</t>
    </rPh>
    <phoneticPr fontId="7"/>
  </si>
  <si>
    <t>側溝の不同沈下への早期対応</t>
    <rPh sb="0" eb="2">
      <t>ソッコウ</t>
    </rPh>
    <rPh sb="3" eb="5">
      <t>フドウ</t>
    </rPh>
    <rPh sb="5" eb="7">
      <t>チンカ</t>
    </rPh>
    <rPh sb="9" eb="11">
      <t>ソウキ</t>
    </rPh>
    <rPh sb="11" eb="13">
      <t>タイオウ</t>
    </rPh>
    <phoneticPr fontId="7"/>
  </si>
  <si>
    <t>側溝の目地詰め</t>
    <rPh sb="0" eb="2">
      <t>ソッコウ</t>
    </rPh>
    <rPh sb="3" eb="5">
      <t>メジ</t>
    </rPh>
    <rPh sb="5" eb="6">
      <t>ヅ</t>
    </rPh>
    <phoneticPr fontId="7"/>
  </si>
  <si>
    <t>きめ細やかな雑草対策（農道）</t>
    <rPh sb="2" eb="3">
      <t>コマ</t>
    </rPh>
    <rPh sb="6" eb="8">
      <t>ザッソウ</t>
    </rPh>
    <rPh sb="8" eb="10">
      <t>タイサク</t>
    </rPh>
    <rPh sb="11" eb="13">
      <t>ノウドウ</t>
    </rPh>
    <phoneticPr fontId="7"/>
  </si>
  <si>
    <t>破損施設の補修（農道）</t>
    <rPh sb="0" eb="2">
      <t>ハソン</t>
    </rPh>
    <rPh sb="2" eb="4">
      <t>シセツ</t>
    </rPh>
    <rPh sb="5" eb="7">
      <t>ホシュウ</t>
    </rPh>
    <rPh sb="8" eb="10">
      <t>ノウドウ</t>
    </rPh>
    <phoneticPr fontId="7"/>
  </si>
  <si>
    <t>軌道等の運搬施設の維持補修</t>
    <rPh sb="0" eb="2">
      <t>キドウ</t>
    </rPh>
    <rPh sb="2" eb="3">
      <t>トウ</t>
    </rPh>
    <rPh sb="4" eb="6">
      <t>ウンパン</t>
    </rPh>
    <rPh sb="6" eb="8">
      <t>シセツ</t>
    </rPh>
    <rPh sb="9" eb="11">
      <t>イジ</t>
    </rPh>
    <rPh sb="11" eb="13">
      <t>ホシュウ</t>
    </rPh>
    <phoneticPr fontId="7"/>
  </si>
  <si>
    <t>路肩、法面の初期補修</t>
    <rPh sb="0" eb="2">
      <t>ロカタ</t>
    </rPh>
    <rPh sb="3" eb="5">
      <t>ノリメン</t>
    </rPh>
    <rPh sb="6" eb="8">
      <t>ショキ</t>
    </rPh>
    <rPh sb="8" eb="10">
      <t>ホシュウ</t>
    </rPh>
    <phoneticPr fontId="7"/>
  </si>
  <si>
    <t>農道の軽微な補修等</t>
    <rPh sb="3" eb="5">
      <t>ケイビ</t>
    </rPh>
    <rPh sb="6" eb="8">
      <t>ホシュウ</t>
    </rPh>
    <rPh sb="8" eb="9">
      <t>トウ</t>
    </rPh>
    <phoneticPr fontId="7"/>
  </si>
  <si>
    <t>空気弁等への腐食防止剤の塗布等</t>
    <rPh sb="0" eb="3">
      <t>クウキベン</t>
    </rPh>
    <rPh sb="3" eb="4">
      <t>トウ</t>
    </rPh>
    <rPh sb="6" eb="8">
      <t>フショク</t>
    </rPh>
    <rPh sb="8" eb="10">
      <t>ボウシ</t>
    </rPh>
    <rPh sb="10" eb="11">
      <t>ザイ</t>
    </rPh>
    <rPh sb="12" eb="14">
      <t>トフ</t>
    </rPh>
    <rPh sb="14" eb="15">
      <t>トウ</t>
    </rPh>
    <phoneticPr fontId="7"/>
  </si>
  <si>
    <t>給水栓に対する凍結防止対策</t>
    <rPh sb="0" eb="3">
      <t>キュウスイセン</t>
    </rPh>
    <rPh sb="4" eb="5">
      <t>タイ</t>
    </rPh>
    <rPh sb="7" eb="9">
      <t>トウケツ</t>
    </rPh>
    <rPh sb="9" eb="11">
      <t>ボウシ</t>
    </rPh>
    <rPh sb="11" eb="13">
      <t>タイサク</t>
    </rPh>
    <phoneticPr fontId="7"/>
  </si>
  <si>
    <t>破損施設の補修（水路の附帯施設）</t>
    <rPh sb="0" eb="2">
      <t>ハソン</t>
    </rPh>
    <rPh sb="2" eb="4">
      <t>シセツ</t>
    </rPh>
    <rPh sb="5" eb="7">
      <t>ホシュウ</t>
    </rPh>
    <rPh sb="8" eb="10">
      <t>スイロ</t>
    </rPh>
    <rPh sb="11" eb="13">
      <t>フタイ</t>
    </rPh>
    <rPh sb="13" eb="15">
      <t>シセツ</t>
    </rPh>
    <phoneticPr fontId="7"/>
  </si>
  <si>
    <t>給水栓ボックス基礎部の補強</t>
    <rPh sb="0" eb="3">
      <t>キュウスイセン</t>
    </rPh>
    <rPh sb="7" eb="10">
      <t>キソブ</t>
    </rPh>
    <rPh sb="11" eb="13">
      <t>ホキョウ</t>
    </rPh>
    <phoneticPr fontId="7"/>
  </si>
  <si>
    <t>パイプ内の清掃</t>
    <rPh sb="3" eb="4">
      <t>ナイ</t>
    </rPh>
    <rPh sb="5" eb="7">
      <t>セイソウ</t>
    </rPh>
    <phoneticPr fontId="7"/>
  </si>
  <si>
    <t>パイプラインの破損施設の補修</t>
    <rPh sb="7" eb="9">
      <t>ハソン</t>
    </rPh>
    <rPh sb="9" eb="11">
      <t>シセツ</t>
    </rPh>
    <rPh sb="12" eb="14">
      <t>ホシュウ</t>
    </rPh>
    <phoneticPr fontId="7"/>
  </si>
  <si>
    <t>きめ細やかな雑草対策（水路）</t>
    <rPh sb="2" eb="3">
      <t>コマ</t>
    </rPh>
    <rPh sb="6" eb="8">
      <t>ザッソウ</t>
    </rPh>
    <rPh sb="8" eb="10">
      <t>タイサク</t>
    </rPh>
    <rPh sb="11" eb="13">
      <t>スイロ</t>
    </rPh>
    <phoneticPr fontId="7"/>
  </si>
  <si>
    <t>破損施設の補修（水路）</t>
    <rPh sb="0" eb="2">
      <t>ハソン</t>
    </rPh>
    <rPh sb="2" eb="4">
      <t>シセツ</t>
    </rPh>
    <rPh sb="5" eb="7">
      <t>ホシュウ</t>
    </rPh>
    <rPh sb="8" eb="10">
      <t>スイロ</t>
    </rPh>
    <phoneticPr fontId="7"/>
  </si>
  <si>
    <t>水路法面の初期補修</t>
    <rPh sb="0" eb="2">
      <t>スイロ</t>
    </rPh>
    <rPh sb="2" eb="4">
      <t>ノリメン</t>
    </rPh>
    <rPh sb="5" eb="7">
      <t>ショキ</t>
    </rPh>
    <rPh sb="7" eb="9">
      <t>ホシュウ</t>
    </rPh>
    <phoneticPr fontId="7"/>
  </si>
  <si>
    <t>水路に付着した藻等の除去</t>
    <rPh sb="0" eb="2">
      <t>スイロ</t>
    </rPh>
    <rPh sb="3" eb="5">
      <t>フチャク</t>
    </rPh>
    <rPh sb="7" eb="8">
      <t>モ</t>
    </rPh>
    <rPh sb="8" eb="9">
      <t>トウ</t>
    </rPh>
    <rPh sb="10" eb="12">
      <t>ジョキョ</t>
    </rPh>
    <phoneticPr fontId="7"/>
  </si>
  <si>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7"/>
  </si>
  <si>
    <t>不同沈下に対する早期対応</t>
    <rPh sb="0" eb="2">
      <t>フドウ</t>
    </rPh>
    <rPh sb="2" eb="4">
      <t>チンカ</t>
    </rPh>
    <rPh sb="5" eb="6">
      <t>タイ</t>
    </rPh>
    <rPh sb="8" eb="10">
      <t>ソウキ</t>
    </rPh>
    <rPh sb="10" eb="12">
      <t>タイオウ</t>
    </rPh>
    <phoneticPr fontId="7"/>
  </si>
  <si>
    <t>表面劣化に対するコーティング等</t>
    <rPh sb="0" eb="2">
      <t>ヒョウメン</t>
    </rPh>
    <rPh sb="2" eb="4">
      <t>レッカ</t>
    </rPh>
    <rPh sb="5" eb="6">
      <t>タイ</t>
    </rPh>
    <rPh sb="14" eb="15">
      <t>トウ</t>
    </rPh>
    <phoneticPr fontId="7"/>
  </si>
  <si>
    <t>目地詰め</t>
    <rPh sb="0" eb="2">
      <t>メジ</t>
    </rPh>
    <rPh sb="2" eb="3">
      <t>ヅ</t>
    </rPh>
    <phoneticPr fontId="7"/>
  </si>
  <si>
    <t>水路側壁のはらみ修正</t>
    <rPh sb="0" eb="2">
      <t>スイロ</t>
    </rPh>
    <rPh sb="2" eb="4">
      <t>ソクヘキ</t>
    </rPh>
    <rPh sb="8" eb="10">
      <t>シュウセイ</t>
    </rPh>
    <phoneticPr fontId="7"/>
  </si>
  <si>
    <t>水路の軽微な補修等</t>
    <rPh sb="0" eb="2">
      <t>スイロ</t>
    </rPh>
    <rPh sb="3" eb="5">
      <t>ケイビ</t>
    </rPh>
    <rPh sb="6" eb="8">
      <t>ホシュウ</t>
    </rPh>
    <rPh sb="8" eb="9">
      <t>トウ</t>
    </rPh>
    <phoneticPr fontId="7"/>
  </si>
  <si>
    <t>きめ細やかな雑草対策</t>
    <rPh sb="2" eb="3">
      <t>コマ</t>
    </rPh>
    <rPh sb="6" eb="8">
      <t>ザッソウ</t>
    </rPh>
    <rPh sb="8" eb="10">
      <t>タイサク</t>
    </rPh>
    <phoneticPr fontId="7"/>
  </si>
  <si>
    <t>防風ネットの補修・設置</t>
    <rPh sb="0" eb="2">
      <t>ボウフウ</t>
    </rPh>
    <rPh sb="6" eb="8">
      <t>ホシュウ</t>
    </rPh>
    <rPh sb="9" eb="11">
      <t>セッチ</t>
    </rPh>
    <phoneticPr fontId="7"/>
  </si>
  <si>
    <t>鳥獣害防護柵の補修・設置</t>
    <rPh sb="0" eb="2">
      <t>チョウジュウ</t>
    </rPh>
    <rPh sb="2" eb="3">
      <t>ガイ</t>
    </rPh>
    <rPh sb="3" eb="6">
      <t>ボウゴサク</t>
    </rPh>
    <rPh sb="7" eb="9">
      <t>ホシュウ</t>
    </rPh>
    <rPh sb="10" eb="12">
      <t>セッチ</t>
    </rPh>
    <phoneticPr fontId="7"/>
  </si>
  <si>
    <t>農用地の除れき</t>
    <rPh sb="0" eb="3">
      <t>ノウヨウチ</t>
    </rPh>
    <rPh sb="4" eb="5">
      <t>ジョ</t>
    </rPh>
    <phoneticPr fontId="7"/>
  </si>
  <si>
    <t>暗渠施設の清掃</t>
    <rPh sb="0" eb="2">
      <t>アンキョ</t>
    </rPh>
    <rPh sb="2" eb="4">
      <t>シセツ</t>
    </rPh>
    <rPh sb="5" eb="7">
      <t>セイソウ</t>
    </rPh>
    <phoneticPr fontId="7"/>
  </si>
  <si>
    <t>農用地法面の初期補修</t>
    <rPh sb="0" eb="3">
      <t>ノウヨウチ</t>
    </rPh>
    <rPh sb="3" eb="5">
      <t>ノリメン</t>
    </rPh>
    <rPh sb="6" eb="8">
      <t>ショキ</t>
    </rPh>
    <rPh sb="8" eb="10">
      <t>ホシュウ</t>
    </rPh>
    <phoneticPr fontId="7"/>
  </si>
  <si>
    <t>畦畔の再構築</t>
    <rPh sb="0" eb="2">
      <t>ケイハン</t>
    </rPh>
    <rPh sb="3" eb="6">
      <t>サイコウチク</t>
    </rPh>
    <phoneticPr fontId="7"/>
  </si>
  <si>
    <t>農用地の軽微な補修等</t>
    <rPh sb="0" eb="3">
      <t>ノウヨウチ</t>
    </rPh>
    <rPh sb="4" eb="6">
      <t>ケイビ</t>
    </rPh>
    <rPh sb="7" eb="9">
      <t>ホシュウ</t>
    </rPh>
    <rPh sb="9" eb="10">
      <t>トウ</t>
    </rPh>
    <phoneticPr fontId="7"/>
  </si>
  <si>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7"/>
  </si>
  <si>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7"/>
  </si>
  <si>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7"/>
  </si>
  <si>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7"/>
  </si>
  <si>
    <t>年度活動計画の策定</t>
    <rPh sb="0" eb="2">
      <t>ネンド</t>
    </rPh>
    <rPh sb="2" eb="4">
      <t>カツドウ</t>
    </rPh>
    <rPh sb="4" eb="6">
      <t>ケイカク</t>
    </rPh>
    <rPh sb="7" eb="9">
      <t>サクテイ</t>
    </rPh>
    <phoneticPr fontId="7"/>
  </si>
  <si>
    <t>診断結果の記録管理（ため池）</t>
    <rPh sb="0" eb="2">
      <t>シンダン</t>
    </rPh>
    <rPh sb="2" eb="4">
      <t>ケッカ</t>
    </rPh>
    <rPh sb="5" eb="7">
      <t>キロク</t>
    </rPh>
    <rPh sb="7" eb="9">
      <t>カンリ</t>
    </rPh>
    <rPh sb="12" eb="13">
      <t>イケ</t>
    </rPh>
    <phoneticPr fontId="7"/>
  </si>
  <si>
    <t>施設の機能診断（ため池）</t>
    <rPh sb="0" eb="2">
      <t>シセツ</t>
    </rPh>
    <rPh sb="3" eb="5">
      <t>キノウ</t>
    </rPh>
    <rPh sb="5" eb="7">
      <t>シンダン</t>
    </rPh>
    <rPh sb="10" eb="11">
      <t>イケ</t>
    </rPh>
    <phoneticPr fontId="7"/>
  </si>
  <si>
    <t>ため池の機能診断</t>
    <rPh sb="4" eb="6">
      <t>キノウ</t>
    </rPh>
    <rPh sb="6" eb="8">
      <t>シンダン</t>
    </rPh>
    <phoneticPr fontId="7"/>
  </si>
  <si>
    <t>診断結果の記録管理（農道）</t>
    <rPh sb="0" eb="2">
      <t>シンダン</t>
    </rPh>
    <rPh sb="2" eb="4">
      <t>ケッカ</t>
    </rPh>
    <rPh sb="5" eb="7">
      <t>キロク</t>
    </rPh>
    <rPh sb="7" eb="9">
      <t>カンリ</t>
    </rPh>
    <rPh sb="10" eb="12">
      <t>ノウドウ</t>
    </rPh>
    <phoneticPr fontId="7"/>
  </si>
  <si>
    <t>施設の機能診断（農道）</t>
    <rPh sb="0" eb="2">
      <t>シセツ</t>
    </rPh>
    <rPh sb="3" eb="5">
      <t>キノウ</t>
    </rPh>
    <rPh sb="5" eb="7">
      <t>シンダン</t>
    </rPh>
    <rPh sb="8" eb="10">
      <t>ノウドウ</t>
    </rPh>
    <phoneticPr fontId="7"/>
  </si>
  <si>
    <t>農道の機能診断</t>
    <rPh sb="3" eb="5">
      <t>キノウ</t>
    </rPh>
    <rPh sb="5" eb="7">
      <t>シンダン</t>
    </rPh>
    <phoneticPr fontId="7"/>
  </si>
  <si>
    <t>診断結果の記録管理（水路）</t>
    <rPh sb="0" eb="2">
      <t>シンダン</t>
    </rPh>
    <rPh sb="2" eb="4">
      <t>ケッカ</t>
    </rPh>
    <rPh sb="5" eb="7">
      <t>キロク</t>
    </rPh>
    <rPh sb="7" eb="9">
      <t>カンリ</t>
    </rPh>
    <rPh sb="10" eb="12">
      <t>スイロ</t>
    </rPh>
    <phoneticPr fontId="7"/>
  </si>
  <si>
    <t>施設の機能診断（水路）</t>
    <rPh sb="0" eb="2">
      <t>シセツ</t>
    </rPh>
    <rPh sb="3" eb="5">
      <t>キノウ</t>
    </rPh>
    <rPh sb="5" eb="7">
      <t>シンダン</t>
    </rPh>
    <rPh sb="8" eb="10">
      <t>スイロ</t>
    </rPh>
    <phoneticPr fontId="7"/>
  </si>
  <si>
    <t>水路の機能診断</t>
    <rPh sb="3" eb="5">
      <t>キノウ</t>
    </rPh>
    <rPh sb="5" eb="7">
      <t>シンダン</t>
    </rPh>
    <phoneticPr fontId="7"/>
  </si>
  <si>
    <t>診断結果の記録管理（農用地）</t>
    <rPh sb="0" eb="2">
      <t>シンダン</t>
    </rPh>
    <rPh sb="2" eb="4">
      <t>ケッカ</t>
    </rPh>
    <rPh sb="5" eb="7">
      <t>キロク</t>
    </rPh>
    <rPh sb="7" eb="9">
      <t>カンリ</t>
    </rPh>
    <rPh sb="10" eb="13">
      <t>ノウヨウチ</t>
    </rPh>
    <phoneticPr fontId="7"/>
  </si>
  <si>
    <t>施設の機能診断（農用地）</t>
    <rPh sb="0" eb="2">
      <t>シセツ</t>
    </rPh>
    <rPh sb="3" eb="5">
      <t>キノウ</t>
    </rPh>
    <rPh sb="5" eb="7">
      <t>シンダン</t>
    </rPh>
    <rPh sb="8" eb="11">
      <t>ノウヨウチ</t>
    </rPh>
    <phoneticPr fontId="7"/>
  </si>
  <si>
    <t>農用地の機能診断</t>
    <rPh sb="4" eb="6">
      <t>キノウ</t>
    </rPh>
    <rPh sb="6" eb="8">
      <t>シンダン</t>
    </rPh>
    <phoneticPr fontId="7"/>
  </si>
  <si>
    <t>機能診断</t>
  </si>
  <si>
    <t>（施設の軽微な補修）</t>
    <phoneticPr fontId="7"/>
  </si>
  <si>
    <t>【資源向上活動（地域資源の質的向上を図る共同活動）】</t>
    <phoneticPr fontId="7"/>
  </si>
  <si>
    <t>その他</t>
    <rPh sb="2" eb="3">
      <t>タ</t>
    </rPh>
    <phoneticPr fontId="7"/>
  </si>
  <si>
    <t>有識者等による研修会、有識者を交えた検討会の開催</t>
    <phoneticPr fontId="7"/>
  </si>
  <si>
    <t>有識者等による研修会、検討会の開催</t>
    <phoneticPr fontId="7"/>
  </si>
  <si>
    <t>地域住民等に対する意向調査、地域住民等との集落内調査</t>
    <phoneticPr fontId="7"/>
  </si>
  <si>
    <t>地域住民等に対する意向調査等</t>
    <rPh sb="0" eb="2">
      <t>チイキ</t>
    </rPh>
    <rPh sb="2" eb="4">
      <t>ジュウミン</t>
    </rPh>
    <rPh sb="4" eb="5">
      <t>トウ</t>
    </rPh>
    <rPh sb="6" eb="7">
      <t>タイ</t>
    </rPh>
    <rPh sb="9" eb="11">
      <t>イコウ</t>
    </rPh>
    <rPh sb="11" eb="13">
      <t>チョウサ</t>
    </rPh>
    <rPh sb="13" eb="14">
      <t>トウ</t>
    </rPh>
    <phoneticPr fontId="7"/>
  </si>
  <si>
    <t>地域住民等（集落外の住民・組織等も含む）との意見交換・ワークショップ・交流会の開催</t>
    <phoneticPr fontId="7"/>
  </si>
  <si>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7"/>
  </si>
  <si>
    <t>不在村地主との連絡体制の整備、調整、それに必要な調査</t>
    <phoneticPr fontId="7"/>
  </si>
  <si>
    <t>不在村地主との連絡体制の整備等</t>
    <rPh sb="14" eb="15">
      <t>トウ</t>
    </rPh>
    <phoneticPr fontId="7"/>
  </si>
  <si>
    <t>農業者に対する意向調査、農業者による現地調査</t>
    <phoneticPr fontId="7"/>
  </si>
  <si>
    <t>農業者に対する意向調査、現地調査</t>
    <phoneticPr fontId="7"/>
  </si>
  <si>
    <t>農業者（入り作農家、土地持ち非農家を含む）による検討会の開催</t>
  </si>
  <si>
    <t>農業者の検討会の開催</t>
    <phoneticPr fontId="7"/>
  </si>
  <si>
    <t>推進活動</t>
    <phoneticPr fontId="7"/>
  </si>
  <si>
    <t>１（農地維持）</t>
    <rPh sb="2" eb="4">
      <t>ノウチ</t>
    </rPh>
    <rPh sb="4" eb="6">
      <t>イジ</t>
    </rPh>
    <phoneticPr fontId="7"/>
  </si>
  <si>
    <t>（地域資源の適切な保全管理のための推進活動）</t>
    <phoneticPr fontId="7"/>
  </si>
  <si>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7"/>
  </si>
  <si>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7"/>
  </si>
  <si>
    <t>異常気象時の対応</t>
    <rPh sb="0" eb="2">
      <t>イジョウ</t>
    </rPh>
    <rPh sb="2" eb="5">
      <t>キショウジ</t>
    </rPh>
    <rPh sb="6" eb="8">
      <t>タイオウ</t>
    </rPh>
    <phoneticPr fontId="7"/>
  </si>
  <si>
    <t>ゲート類の保守管理</t>
    <rPh sb="3" eb="4">
      <t>ルイ</t>
    </rPh>
    <rPh sb="5" eb="7">
      <t>ホシュ</t>
    </rPh>
    <rPh sb="7" eb="9">
      <t>カンリ</t>
    </rPh>
    <phoneticPr fontId="7"/>
  </si>
  <si>
    <t>遮光施設の適正管理</t>
    <rPh sb="0" eb="2">
      <t>シャコウ</t>
    </rPh>
    <rPh sb="2" eb="4">
      <t>シセツ</t>
    </rPh>
    <rPh sb="5" eb="7">
      <t>テキセイ</t>
    </rPh>
    <rPh sb="7" eb="9">
      <t>カンリ</t>
    </rPh>
    <phoneticPr fontId="7"/>
  </si>
  <si>
    <t>管理道路の管理</t>
    <rPh sb="0" eb="2">
      <t>カンリ</t>
    </rPh>
    <rPh sb="2" eb="4">
      <t>ドウロ</t>
    </rPh>
    <rPh sb="5" eb="7">
      <t>カンリ</t>
    </rPh>
    <phoneticPr fontId="7"/>
  </si>
  <si>
    <t>かんがい期前の施設の清掃・防塵</t>
    <rPh sb="4" eb="5">
      <t>キ</t>
    </rPh>
    <rPh sb="5" eb="6">
      <t>マエ</t>
    </rPh>
    <rPh sb="7" eb="9">
      <t>シセツ</t>
    </rPh>
    <rPh sb="10" eb="12">
      <t>セイソウ</t>
    </rPh>
    <rPh sb="13" eb="15">
      <t>ボウジン</t>
    </rPh>
    <phoneticPr fontId="7"/>
  </si>
  <si>
    <t>ため池附帯施設の
保守管理</t>
    <rPh sb="2" eb="3">
      <t>イケ</t>
    </rPh>
    <rPh sb="3" eb="5">
      <t>フタイ</t>
    </rPh>
    <rPh sb="5" eb="7">
      <t>シセツ</t>
    </rPh>
    <rPh sb="9" eb="11">
      <t>ホシュ</t>
    </rPh>
    <phoneticPr fontId="7"/>
  </si>
  <si>
    <t>ため池の泥上げ</t>
    <rPh sb="2" eb="3">
      <t>イケ</t>
    </rPh>
    <rPh sb="4" eb="5">
      <t>ドロ</t>
    </rPh>
    <rPh sb="5" eb="6">
      <t>ア</t>
    </rPh>
    <phoneticPr fontId="7"/>
  </si>
  <si>
    <t>ため池の泥上げ</t>
    <phoneticPr fontId="7"/>
  </si>
  <si>
    <t>ため池の草刈り</t>
    <rPh sb="2" eb="3">
      <t>イケ</t>
    </rPh>
    <rPh sb="4" eb="6">
      <t>クサカ</t>
    </rPh>
    <phoneticPr fontId="7"/>
  </si>
  <si>
    <t>ため池の草刈り</t>
    <phoneticPr fontId="7"/>
  </si>
  <si>
    <t>路面の維持</t>
    <rPh sb="0" eb="2">
      <t>ロメン</t>
    </rPh>
    <rPh sb="3" eb="5">
      <t>イジ</t>
    </rPh>
    <phoneticPr fontId="7"/>
  </si>
  <si>
    <t>側溝の泥上げ</t>
    <rPh sb="0" eb="2">
      <t>ソッコウ</t>
    </rPh>
    <rPh sb="3" eb="4">
      <t>ドロ</t>
    </rPh>
    <rPh sb="4" eb="5">
      <t>ア</t>
    </rPh>
    <phoneticPr fontId="7"/>
  </si>
  <si>
    <t>農道側溝の泥上げ</t>
    <rPh sb="0" eb="2">
      <t>ノウドウ</t>
    </rPh>
    <rPh sb="2" eb="4">
      <t>ソッコウ</t>
    </rPh>
    <phoneticPr fontId="7"/>
  </si>
  <si>
    <t>路肩・法面の草刈り</t>
    <rPh sb="0" eb="2">
      <t>ロカタ</t>
    </rPh>
    <rPh sb="3" eb="5">
      <t>ノリメン</t>
    </rPh>
    <rPh sb="6" eb="8">
      <t>クサカ</t>
    </rPh>
    <phoneticPr fontId="7"/>
  </si>
  <si>
    <t>農道の草刈り</t>
    <rPh sb="0" eb="2">
      <t>ノウドウ</t>
    </rPh>
    <phoneticPr fontId="7"/>
  </si>
  <si>
    <t>農道</t>
    <rPh sb="1" eb="2">
      <t>ミチ</t>
    </rPh>
    <phoneticPr fontId="7"/>
  </si>
  <si>
    <t>ゲート類等の保守管理</t>
    <rPh sb="3" eb="4">
      <t>ルイ</t>
    </rPh>
    <rPh sb="4" eb="5">
      <t>トウ</t>
    </rPh>
    <rPh sb="6" eb="8">
      <t>ホシュ</t>
    </rPh>
    <rPh sb="8" eb="10">
      <t>カンリ</t>
    </rPh>
    <phoneticPr fontId="7"/>
  </si>
  <si>
    <t>かんがい期前の注油</t>
    <rPh sb="4" eb="5">
      <t>キ</t>
    </rPh>
    <rPh sb="5" eb="6">
      <t>マエ</t>
    </rPh>
    <rPh sb="7" eb="9">
      <t>チュウユ</t>
    </rPh>
    <phoneticPr fontId="7"/>
  </si>
  <si>
    <t>水路附帯施設の
保守管理</t>
    <rPh sb="0" eb="2">
      <t>スイロ</t>
    </rPh>
    <rPh sb="2" eb="4">
      <t>フタイ</t>
    </rPh>
    <rPh sb="4" eb="6">
      <t>シセツ</t>
    </rPh>
    <rPh sb="8" eb="10">
      <t>ホシュ</t>
    </rPh>
    <rPh sb="10" eb="12">
      <t>カンリ</t>
    </rPh>
    <phoneticPr fontId="7"/>
  </si>
  <si>
    <t>ポンプ吸水槽等の泥上げ</t>
    <rPh sb="3" eb="5">
      <t>キュウスイ</t>
    </rPh>
    <rPh sb="5" eb="6">
      <t>ソウ</t>
    </rPh>
    <rPh sb="6" eb="7">
      <t>トウ</t>
    </rPh>
    <rPh sb="8" eb="9">
      <t>ドロ</t>
    </rPh>
    <rPh sb="9" eb="10">
      <t>ア</t>
    </rPh>
    <phoneticPr fontId="7"/>
  </si>
  <si>
    <t>水路の泥上げ</t>
    <rPh sb="0" eb="2">
      <t>スイロ</t>
    </rPh>
    <rPh sb="3" eb="4">
      <t>ドロ</t>
    </rPh>
    <rPh sb="4" eb="5">
      <t>ア</t>
    </rPh>
    <phoneticPr fontId="7"/>
  </si>
  <si>
    <t>水路の泥上げ</t>
    <phoneticPr fontId="7"/>
  </si>
  <si>
    <t>ポンプ場、調整施設等の草刈り</t>
    <rPh sb="3" eb="4">
      <t>ジョウ</t>
    </rPh>
    <rPh sb="5" eb="7">
      <t>チョウセイ</t>
    </rPh>
    <rPh sb="7" eb="9">
      <t>シセツ</t>
    </rPh>
    <rPh sb="9" eb="10">
      <t>トウ</t>
    </rPh>
    <rPh sb="11" eb="13">
      <t>クサカ</t>
    </rPh>
    <phoneticPr fontId="7"/>
  </si>
  <si>
    <t>水路の草刈り</t>
    <rPh sb="0" eb="2">
      <t>スイロ</t>
    </rPh>
    <rPh sb="3" eb="5">
      <t>クサカ</t>
    </rPh>
    <phoneticPr fontId="7"/>
  </si>
  <si>
    <t>水路の草刈り</t>
    <phoneticPr fontId="7"/>
  </si>
  <si>
    <t>水路</t>
    <phoneticPr fontId="7"/>
  </si>
  <si>
    <t>防風ネットの適正管理</t>
    <rPh sb="0" eb="2">
      <t>ボウフウ</t>
    </rPh>
    <rPh sb="6" eb="8">
      <t>テキセイ</t>
    </rPh>
    <rPh sb="8" eb="10">
      <t>カンリ</t>
    </rPh>
    <phoneticPr fontId="7"/>
  </si>
  <si>
    <t>鳥獣害防護柵の適正管理</t>
    <rPh sb="0" eb="2">
      <t>チョウジュウ</t>
    </rPh>
    <rPh sb="2" eb="3">
      <t>ガイ</t>
    </rPh>
    <rPh sb="3" eb="6">
      <t>ボウゴサク</t>
    </rPh>
    <rPh sb="7" eb="9">
      <t>テキセイ</t>
    </rPh>
    <rPh sb="9" eb="11">
      <t>カンリ</t>
    </rPh>
    <phoneticPr fontId="7"/>
  </si>
  <si>
    <t>鳥獣害防護柵等の
保守管理</t>
    <rPh sb="0" eb="2">
      <t>チョウジュウ</t>
    </rPh>
    <rPh sb="2" eb="3">
      <t>ガイ</t>
    </rPh>
    <rPh sb="3" eb="6">
      <t>ボウゴサク</t>
    </rPh>
    <rPh sb="6" eb="7">
      <t>トウ</t>
    </rPh>
    <rPh sb="9" eb="11">
      <t>ホシュ</t>
    </rPh>
    <rPh sb="11" eb="13">
      <t>カンリ</t>
    </rPh>
    <phoneticPr fontId="7"/>
  </si>
  <si>
    <t>防風林の枝払い・下草の草刈り</t>
    <rPh sb="0" eb="3">
      <t>ボウフウリン</t>
    </rPh>
    <rPh sb="4" eb="5">
      <t>エダ</t>
    </rPh>
    <rPh sb="5" eb="6">
      <t>ハラ</t>
    </rPh>
    <rPh sb="8" eb="10">
      <t>シタクサ</t>
    </rPh>
    <rPh sb="11" eb="13">
      <t>クサカ</t>
    </rPh>
    <phoneticPr fontId="7"/>
  </si>
  <si>
    <t>畦畔・農用地法面等の草刈り</t>
    <rPh sb="0" eb="2">
      <t>ケイハン</t>
    </rPh>
    <rPh sb="3" eb="6">
      <t>ノウヨウチ</t>
    </rPh>
    <rPh sb="6" eb="8">
      <t>ノリメン</t>
    </rPh>
    <rPh sb="8" eb="9">
      <t>トウ</t>
    </rPh>
    <rPh sb="10" eb="12">
      <t>クサカ</t>
    </rPh>
    <phoneticPr fontId="7"/>
  </si>
  <si>
    <t>畦畔・法面・防風林の
草刈り</t>
    <rPh sb="0" eb="2">
      <t>ケイハン</t>
    </rPh>
    <rPh sb="3" eb="5">
      <t>ノリメン</t>
    </rPh>
    <rPh sb="6" eb="9">
      <t>ボウフウリン</t>
    </rPh>
    <rPh sb="11" eb="13">
      <t>クサカ</t>
    </rPh>
    <phoneticPr fontId="7"/>
  </si>
  <si>
    <t>遊休農地発生防止のための保全管理</t>
    <rPh sb="0" eb="2">
      <t>ユウキュウ</t>
    </rPh>
    <rPh sb="2" eb="4">
      <t>ノウチ</t>
    </rPh>
    <rPh sb="4" eb="6">
      <t>ハッセイ</t>
    </rPh>
    <rPh sb="6" eb="8">
      <t>ボウシ</t>
    </rPh>
    <rPh sb="12" eb="14">
      <t>ホゼン</t>
    </rPh>
    <rPh sb="14" eb="16">
      <t>カンリ</t>
    </rPh>
    <phoneticPr fontId="7"/>
  </si>
  <si>
    <t>遊休農地発生防止の
ための保全管理</t>
    <phoneticPr fontId="7"/>
  </si>
  <si>
    <t>農用地</t>
    <rPh sb="1" eb="3">
      <t>ヨウチ</t>
    </rPh>
    <phoneticPr fontId="7"/>
  </si>
  <si>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7"/>
  </si>
  <si>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7"/>
  </si>
  <si>
    <t>施設の点検（水路、農道、ため池）</t>
    <rPh sb="0" eb="2">
      <t>シセツ</t>
    </rPh>
    <rPh sb="3" eb="5">
      <t>テンケン</t>
    </rPh>
    <rPh sb="6" eb="8">
      <t>スイロ</t>
    </rPh>
    <rPh sb="9" eb="11">
      <t>ノウドウ</t>
    </rPh>
    <rPh sb="14" eb="15">
      <t>イケ</t>
    </rPh>
    <phoneticPr fontId="7"/>
  </si>
  <si>
    <t>遊休農地等の発生状況の把握</t>
    <rPh sb="0" eb="2">
      <t>ユウキュウ</t>
    </rPh>
    <rPh sb="2" eb="4">
      <t>ノウチ</t>
    </rPh>
    <rPh sb="4" eb="5">
      <t>トウ</t>
    </rPh>
    <rPh sb="6" eb="8">
      <t>ハッセイ</t>
    </rPh>
    <rPh sb="8" eb="10">
      <t>ジョウキョウ</t>
    </rPh>
    <rPh sb="11" eb="13">
      <t>ハアク</t>
    </rPh>
    <phoneticPr fontId="7"/>
  </si>
  <si>
    <t>点検</t>
  </si>
  <si>
    <t>点検・
計画
策定</t>
    <rPh sb="0" eb="2">
      <t>テンケン</t>
    </rPh>
    <rPh sb="4" eb="6">
      <t>ケイカク</t>
    </rPh>
    <rPh sb="7" eb="9">
      <t>サクテイ</t>
    </rPh>
    <phoneticPr fontId="7"/>
  </si>
  <si>
    <t>１（農地維持）</t>
    <phoneticPr fontId="7"/>
  </si>
  <si>
    <t>（地域資源の基礎的な保全活動）</t>
    <phoneticPr fontId="7"/>
  </si>
  <si>
    <t>【農地維持活動】</t>
    <rPh sb="1" eb="3">
      <t>ノウチ</t>
    </rPh>
    <rPh sb="3" eb="5">
      <t>イジ</t>
    </rPh>
    <rPh sb="5" eb="7">
      <t>カツドウ</t>
    </rPh>
    <phoneticPr fontId="7"/>
  </si>
  <si>
    <t>会議など</t>
    <rPh sb="0" eb="2">
      <t>カイギ</t>
    </rPh>
    <phoneticPr fontId="7"/>
  </si>
  <si>
    <t>活動項目番号</t>
    <rPh sb="0" eb="6">
      <t>カツドウコウモクバンゴウ</t>
    </rPh>
    <phoneticPr fontId="7"/>
  </si>
  <si>
    <t>活動項目番号表</t>
    <rPh sb="0" eb="2">
      <t>カツドウ</t>
    </rPh>
    <rPh sb="2" eb="4">
      <t>コウモク</t>
    </rPh>
    <rPh sb="4" eb="6">
      <t>バンゴウ</t>
    </rPh>
    <rPh sb="6" eb="7">
      <t>ヒョウ</t>
    </rPh>
    <phoneticPr fontId="7"/>
  </si>
  <si>
    <t>返還金、他の活動組織への融通額・返還額</t>
    <rPh sb="0" eb="2">
      <t>ヘンカン</t>
    </rPh>
    <rPh sb="2" eb="3">
      <t>キン</t>
    </rPh>
    <phoneticPr fontId="86"/>
  </si>
  <si>
    <t>返還</t>
    <rPh sb="0" eb="2">
      <t>ヘンカン</t>
    </rPh>
    <phoneticPr fontId="7"/>
  </si>
  <si>
    <t>その他支出</t>
    <rPh sb="2" eb="3">
      <t>タ</t>
    </rPh>
    <rPh sb="3" eb="5">
      <t>シシュツ</t>
    </rPh>
    <phoneticPr fontId="7"/>
  </si>
  <si>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6"/>
  </si>
  <si>
    <t>外注費</t>
    <rPh sb="0" eb="3">
      <t>ガイチュウヒ</t>
    </rPh>
    <phoneticPr fontId="7"/>
  </si>
  <si>
    <t>活動参加者に対して支払った日当</t>
    <rPh sb="0" eb="2">
      <t>カツドウ</t>
    </rPh>
    <rPh sb="2" eb="5">
      <t>サンカシャ</t>
    </rPh>
    <rPh sb="6" eb="7">
      <t>タイ</t>
    </rPh>
    <rPh sb="9" eb="11">
      <t>シハラ</t>
    </rPh>
    <rPh sb="13" eb="15">
      <t>ニットウ</t>
    </rPh>
    <phoneticPr fontId="86"/>
  </si>
  <si>
    <t>日当</t>
    <rPh sb="0" eb="2">
      <t>ニットウ</t>
    </rPh>
    <phoneticPr fontId="86"/>
  </si>
  <si>
    <t>利子等、構成員による活動資金の立替金</t>
    <rPh sb="0" eb="2">
      <t>リシ</t>
    </rPh>
    <rPh sb="2" eb="3">
      <t>トウ</t>
    </rPh>
    <rPh sb="4" eb="7">
      <t>コウセイイン</t>
    </rPh>
    <rPh sb="10" eb="12">
      <t>カツドウ</t>
    </rPh>
    <rPh sb="12" eb="14">
      <t>シキン</t>
    </rPh>
    <rPh sb="15" eb="18">
      <t>タテカエキン</t>
    </rPh>
    <phoneticPr fontId="86"/>
  </si>
  <si>
    <t>利子等</t>
    <rPh sb="0" eb="2">
      <t>リシ</t>
    </rPh>
    <rPh sb="2" eb="3">
      <t>トウ</t>
    </rPh>
    <phoneticPr fontId="7"/>
  </si>
  <si>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6"/>
  </si>
  <si>
    <t>交付金</t>
    <rPh sb="0" eb="3">
      <t>コウフキン</t>
    </rPh>
    <phoneticPr fontId="7"/>
  </si>
  <si>
    <t>前年度持越</t>
    <rPh sb="0" eb="3">
      <t>ゼンネンド</t>
    </rPh>
    <rPh sb="3" eb="5">
      <t>モチコシ</t>
    </rPh>
    <phoneticPr fontId="7"/>
  </si>
  <si>
    <t>内　　　容　       （例）</t>
    <rPh sb="0" eb="1">
      <t>ウチ</t>
    </rPh>
    <rPh sb="4" eb="5">
      <t>カタチ</t>
    </rPh>
    <rPh sb="14" eb="15">
      <t>レイ</t>
    </rPh>
    <phoneticPr fontId="86"/>
  </si>
  <si>
    <t>費目</t>
    <rPh sb="0" eb="2">
      <t>ヒモク</t>
    </rPh>
    <phoneticPr fontId="86"/>
  </si>
  <si>
    <t>番号</t>
    <rPh sb="0" eb="2">
      <t>バンゴウ</t>
    </rPh>
    <phoneticPr fontId="86"/>
  </si>
  <si>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6"/>
  </si>
  <si>
    <t>合　　計</t>
    <rPh sb="0" eb="1">
      <t>ゴウ</t>
    </rPh>
    <rPh sb="3" eb="4">
      <t>ケイ</t>
    </rPh>
    <phoneticPr fontId="7"/>
  </si>
  <si>
    <t xml:space="preserve">  次年度への持越（残高）</t>
    <rPh sb="2" eb="5">
      <t>ジネンド</t>
    </rPh>
    <rPh sb="7" eb="8">
      <t>モ</t>
    </rPh>
    <rPh sb="8" eb="9">
      <t>コ</t>
    </rPh>
    <rPh sb="10" eb="12">
      <t>ザンダカ</t>
    </rPh>
    <phoneticPr fontId="5"/>
  </si>
  <si>
    <t>支出</t>
    <rPh sb="0" eb="2">
      <t>シシュツ</t>
    </rPh>
    <phoneticPr fontId="7"/>
  </si>
  <si>
    <t>収入</t>
    <rPh sb="0" eb="2">
      <t>シュウニュウ</t>
    </rPh>
    <phoneticPr fontId="7"/>
  </si>
  <si>
    <t>金額</t>
    <rPh sb="0" eb="2">
      <t>キンガク</t>
    </rPh>
    <phoneticPr fontId="7"/>
  </si>
  <si>
    <t>長寿命化への活用</t>
    <rPh sb="0" eb="4">
      <t>チョウジュミョウカ</t>
    </rPh>
    <rPh sb="6" eb="8">
      <t>カツヨウ</t>
    </rPh>
    <phoneticPr fontId="86"/>
  </si>
  <si>
    <t>備考</t>
    <phoneticPr fontId="7"/>
  </si>
  <si>
    <t>活動
実施日</t>
    <phoneticPr fontId="7"/>
  </si>
  <si>
    <t>残高（円）</t>
    <rPh sb="0" eb="2">
      <t>ザンダカ</t>
    </rPh>
    <rPh sb="3" eb="4">
      <t>エン</t>
    </rPh>
    <phoneticPr fontId="7"/>
  </si>
  <si>
    <t>支出（円）</t>
    <rPh sb="0" eb="2">
      <t>シシュツ</t>
    </rPh>
    <rPh sb="3" eb="4">
      <t>エン</t>
    </rPh>
    <phoneticPr fontId="7"/>
  </si>
  <si>
    <t>収入（円）</t>
    <rPh sb="0" eb="2">
      <t>シュウニュウ</t>
    </rPh>
    <rPh sb="3" eb="4">
      <t>エン</t>
    </rPh>
    <phoneticPr fontId="7"/>
  </si>
  <si>
    <t>内　　容</t>
    <phoneticPr fontId="7"/>
  </si>
  <si>
    <t>分類</t>
    <phoneticPr fontId="7"/>
  </si>
  <si>
    <t>日付</t>
    <phoneticPr fontId="7"/>
  </si>
  <si>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6"/>
  </si>
  <si>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6"/>
  </si>
  <si>
    <t>★「分類」欄は、分類番号（１～８）から選択してください。</t>
    <rPh sb="2" eb="4">
      <t>ブンルイ</t>
    </rPh>
    <rPh sb="5" eb="6">
      <t>ラン</t>
    </rPh>
    <rPh sb="8" eb="10">
      <t>ブンルイ</t>
    </rPh>
    <rPh sb="10" eb="12">
      <t>バンゴウ</t>
    </rPh>
    <rPh sb="19" eb="21">
      <t>センタク</t>
    </rPh>
    <phoneticPr fontId="86"/>
  </si>
  <si>
    <t>（様式第１－7号）</t>
    <phoneticPr fontId="71"/>
  </si>
  <si>
    <t>消費税に係る課税事業者の該当の有無</t>
    <rPh sb="0" eb="3">
      <t>ショウヒゼイ</t>
    </rPh>
    <rPh sb="4" eb="5">
      <t>カカワ</t>
    </rPh>
    <rPh sb="6" eb="8">
      <t>カゼイ</t>
    </rPh>
    <rPh sb="8" eb="11">
      <t>ジギョウシャ</t>
    </rPh>
    <rPh sb="12" eb="14">
      <t>ガイトウ</t>
    </rPh>
    <rPh sb="15" eb="17">
      <t>ウム</t>
    </rPh>
    <phoneticPr fontId="7"/>
  </si>
  <si>
    <t>農地中間管理機構の借り受け</t>
    <rPh sb="0" eb="2">
      <t>ノウチ</t>
    </rPh>
    <rPh sb="2" eb="4">
      <t>チュウカン</t>
    </rPh>
    <rPh sb="4" eb="6">
      <t>カンリ</t>
    </rPh>
    <rPh sb="6" eb="8">
      <t>キコウ</t>
    </rPh>
    <rPh sb="9" eb="10">
      <t>カ</t>
    </rPh>
    <rPh sb="11" eb="12">
      <t>ウ</t>
    </rPh>
    <phoneticPr fontId="7"/>
  </si>
  <si>
    <t>下記にあてはまる場合は○を記入してください。</t>
    <rPh sb="0" eb="2">
      <t>カキ</t>
    </rPh>
    <rPh sb="8" eb="10">
      <t>バアイ</t>
    </rPh>
    <rPh sb="13" eb="15">
      <t>キニュウ</t>
    </rPh>
    <phoneticPr fontId="7"/>
  </si>
  <si>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7"/>
  </si>
  <si>
    <t>本年度</t>
    <rPh sb="0" eb="3">
      <t>ホンネンド</t>
    </rPh>
    <phoneticPr fontId="7"/>
  </si>
  <si>
    <t>前年度まで</t>
    <rPh sb="0" eb="3">
      <t>ゼンネンド</t>
    </rPh>
    <phoneticPr fontId="7"/>
  </si>
  <si>
    <t>（km,箇所）</t>
    <rPh sb="4" eb="6">
      <t>カショ</t>
    </rPh>
    <phoneticPr fontId="7"/>
  </si>
  <si>
    <t>調査・
設計等
のみ</t>
    <rPh sb="0" eb="2">
      <t>チョウサ</t>
    </rPh>
    <rPh sb="4" eb="6">
      <t>セッケイ</t>
    </rPh>
    <rPh sb="6" eb="7">
      <t>トウ</t>
    </rPh>
    <phoneticPr fontId="7"/>
  </si>
  <si>
    <t>完成数量（km,箇所）</t>
    <rPh sb="0" eb="2">
      <t>カンセイ</t>
    </rPh>
    <rPh sb="2" eb="4">
      <t>スウリョウ</t>
    </rPh>
    <rPh sb="8" eb="10">
      <t>カショ</t>
    </rPh>
    <phoneticPr fontId="7"/>
  </si>
  <si>
    <t>実績</t>
    <rPh sb="0" eb="2">
      <t>ジッセキ</t>
    </rPh>
    <phoneticPr fontId="7"/>
  </si>
  <si>
    <t>計画</t>
    <rPh sb="0" eb="2">
      <t>ケイカク</t>
    </rPh>
    <phoneticPr fontId="7"/>
  </si>
  <si>
    <t>a</t>
    <phoneticPr fontId="7"/>
  </si>
  <si>
    <t>水田の雨水貯留機能の強化（田んぼダム）を推進する活動への支援</t>
    <phoneticPr fontId="7"/>
  </si>
  <si>
    <t>全対象水田面積</t>
    <rPh sb="0" eb="3">
      <t>ゼンタイショウ</t>
    </rPh>
    <rPh sb="3" eb="5">
      <t>スイデン</t>
    </rPh>
    <rPh sb="5" eb="7">
      <t>メンセキ</t>
    </rPh>
    <phoneticPr fontId="7"/>
  </si>
  <si>
    <t>実施面積（右記の内数）</t>
    <rPh sb="0" eb="2">
      <t>ジッシ</t>
    </rPh>
    <rPh sb="2" eb="4">
      <t>メンセキ</t>
    </rPh>
    <rPh sb="5" eb="7">
      <t>ウキ</t>
    </rPh>
    <rPh sb="8" eb="10">
      <t>ウチスウ</t>
    </rPh>
    <phoneticPr fontId="7"/>
  </si>
  <si>
    <t>実施</t>
    <rPh sb="0" eb="2">
      <t>ジッシ</t>
    </rPh>
    <phoneticPr fontId="7"/>
  </si>
  <si>
    <t>実施日</t>
    <rPh sb="0" eb="3">
      <t>ジッシビ</t>
    </rPh>
    <phoneticPr fontId="7"/>
  </si>
  <si>
    <t>農村協働力の深化に向けた活動への支援</t>
    <rPh sb="12" eb="14">
      <t>カツドウ</t>
    </rPh>
    <phoneticPr fontId="7"/>
  </si>
  <si>
    <t>備考（参加人数及び内容等を記入）</t>
    <rPh sb="0" eb="2">
      <t>ビコウ</t>
    </rPh>
    <rPh sb="3" eb="5">
      <t>サンカ</t>
    </rPh>
    <rPh sb="5" eb="7">
      <t>ニンズウ</t>
    </rPh>
    <rPh sb="7" eb="8">
      <t>オヨ</t>
    </rPh>
    <rPh sb="9" eb="11">
      <t>ナイヨウ</t>
    </rPh>
    <rPh sb="11" eb="12">
      <t>トウ</t>
    </rPh>
    <rPh sb="13" eb="15">
      <t>キニュウ</t>
    </rPh>
    <phoneticPr fontId="7"/>
  </si>
  <si>
    <t>59　都道府県、市町村が特に認める活動</t>
    <rPh sb="3" eb="7">
      <t>トドウフケン</t>
    </rPh>
    <rPh sb="8" eb="11">
      <t>シチョウソン</t>
    </rPh>
    <rPh sb="12" eb="13">
      <t>トク</t>
    </rPh>
    <rPh sb="14" eb="15">
      <t>ミト</t>
    </rPh>
    <rPh sb="17" eb="19">
      <t>カツドウ</t>
    </rPh>
    <phoneticPr fontId="7"/>
  </si>
  <si>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7"/>
  </si>
  <si>
    <t>57　やすらぎ・福祉及び教育機能の活用</t>
    <rPh sb="8" eb="10">
      <t>フクシ</t>
    </rPh>
    <rPh sb="10" eb="11">
      <t>オヨ</t>
    </rPh>
    <rPh sb="12" eb="14">
      <t>キョウイク</t>
    </rPh>
    <rPh sb="14" eb="16">
      <t>キノウ</t>
    </rPh>
    <rPh sb="17" eb="19">
      <t>カツヨウ</t>
    </rPh>
    <phoneticPr fontId="7"/>
  </si>
  <si>
    <t>56　農村環境保全活動の幅広い展開</t>
    <rPh sb="3" eb="5">
      <t>ノウソン</t>
    </rPh>
    <rPh sb="5" eb="7">
      <t>カンキョウ</t>
    </rPh>
    <rPh sb="7" eb="9">
      <t>ホゼン</t>
    </rPh>
    <rPh sb="9" eb="11">
      <t>カツドウ</t>
    </rPh>
    <rPh sb="12" eb="14">
      <t>ハバヒロ</t>
    </rPh>
    <rPh sb="15" eb="17">
      <t>テンカイ</t>
    </rPh>
    <phoneticPr fontId="7"/>
  </si>
  <si>
    <t>55　防災・減災力の強化</t>
    <rPh sb="3" eb="5">
      <t>ボウサイ</t>
    </rPh>
    <rPh sb="6" eb="8">
      <t>ゲンサイ</t>
    </rPh>
    <rPh sb="8" eb="9">
      <t>リョク</t>
    </rPh>
    <rPh sb="10" eb="12">
      <t>キョウカ</t>
    </rPh>
    <phoneticPr fontId="7"/>
  </si>
  <si>
    <t>54　地域住民による直営施工</t>
    <rPh sb="3" eb="5">
      <t>チイキ</t>
    </rPh>
    <rPh sb="5" eb="7">
      <t>ジュウミン</t>
    </rPh>
    <rPh sb="10" eb="12">
      <t>チョクエイ</t>
    </rPh>
    <rPh sb="12" eb="14">
      <t>セコウ</t>
    </rPh>
    <phoneticPr fontId="7"/>
  </si>
  <si>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7"/>
  </si>
  <si>
    <t>52　遊休農地の有効活用</t>
    <rPh sb="3" eb="5">
      <t>ユウキュウ</t>
    </rPh>
    <rPh sb="5" eb="7">
      <t>ノウチ</t>
    </rPh>
    <rPh sb="8" eb="10">
      <t>ユウコウ</t>
    </rPh>
    <rPh sb="10" eb="12">
      <t>カツヨウ</t>
    </rPh>
    <phoneticPr fontId="7"/>
  </si>
  <si>
    <t>多面的機能の増進を図る活動</t>
    <rPh sb="0" eb="3">
      <t>タメンテキ</t>
    </rPh>
    <rPh sb="3" eb="5">
      <t>キノウ</t>
    </rPh>
    <rPh sb="6" eb="8">
      <t>ゾウシン</t>
    </rPh>
    <rPh sb="9" eb="10">
      <t>ハカ</t>
    </rPh>
    <rPh sb="11" eb="13">
      <t>カツドウ</t>
    </rPh>
    <phoneticPr fontId="7"/>
  </si>
  <si>
    <t>51　啓発・普及活動</t>
    <phoneticPr fontId="7"/>
  </si>
  <si>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7"/>
  </si>
  <si>
    <t>33　ため池の軽微な補修等</t>
    <rPh sb="5" eb="6">
      <t>イケ</t>
    </rPh>
    <rPh sb="7" eb="9">
      <t>ケイビ</t>
    </rPh>
    <rPh sb="10" eb="12">
      <t>ホシュウ</t>
    </rPh>
    <rPh sb="12" eb="13">
      <t>トウ</t>
    </rPh>
    <phoneticPr fontId="7"/>
  </si>
  <si>
    <t>32　農道の軽微な補修等</t>
    <rPh sb="3" eb="5">
      <t>ノウドウ</t>
    </rPh>
    <rPh sb="6" eb="8">
      <t>ケイビ</t>
    </rPh>
    <rPh sb="9" eb="11">
      <t>ホシュウ</t>
    </rPh>
    <rPh sb="11" eb="12">
      <t>トウ</t>
    </rPh>
    <phoneticPr fontId="7"/>
  </si>
  <si>
    <t>31　水路の軽微な補修等</t>
    <rPh sb="3" eb="5">
      <t>スイロ</t>
    </rPh>
    <rPh sb="6" eb="8">
      <t>ケイビ</t>
    </rPh>
    <rPh sb="9" eb="11">
      <t>ホシュウ</t>
    </rPh>
    <rPh sb="11" eb="12">
      <t>トウ</t>
    </rPh>
    <phoneticPr fontId="7"/>
  </si>
  <si>
    <t>30　農用地の軽微な補修等</t>
    <rPh sb="3" eb="6">
      <t>ノウヨウチ</t>
    </rPh>
    <rPh sb="7" eb="9">
      <t>ケイビ</t>
    </rPh>
    <rPh sb="10" eb="12">
      <t>ホシュウ</t>
    </rPh>
    <rPh sb="12" eb="13">
      <t>トウ</t>
    </rPh>
    <phoneticPr fontId="7"/>
  </si>
  <si>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7"/>
  </si>
  <si>
    <t>27　ため池の機能診断</t>
    <rPh sb="5" eb="6">
      <t>イケ</t>
    </rPh>
    <rPh sb="7" eb="9">
      <t>キノウ</t>
    </rPh>
    <rPh sb="9" eb="11">
      <t>シンダン</t>
    </rPh>
    <phoneticPr fontId="7"/>
  </si>
  <si>
    <t>26　農道の機能診断</t>
    <rPh sb="3" eb="5">
      <t>ノウドウ</t>
    </rPh>
    <rPh sb="6" eb="8">
      <t>キノウ</t>
    </rPh>
    <rPh sb="8" eb="10">
      <t>シンダン</t>
    </rPh>
    <phoneticPr fontId="7"/>
  </si>
  <si>
    <t>25　水路の機能診断</t>
    <rPh sb="3" eb="5">
      <t>スイロ</t>
    </rPh>
    <rPh sb="6" eb="8">
      <t>キノウ</t>
    </rPh>
    <rPh sb="8" eb="10">
      <t>シンダン</t>
    </rPh>
    <phoneticPr fontId="7"/>
  </si>
  <si>
    <t>24　農用地の機能診断</t>
    <rPh sb="3" eb="6">
      <t>ノウヨウチ</t>
    </rPh>
    <rPh sb="7" eb="9">
      <t>キノウ</t>
    </rPh>
    <rPh sb="9" eb="11">
      <t>シンダン</t>
    </rPh>
    <phoneticPr fontId="7"/>
  </si>
  <si>
    <t>資源向上支払交付金（共同）の交付を受けずに活動を実施した場合も記入してください。</t>
    <rPh sb="0" eb="2">
      <t>シゲン</t>
    </rPh>
    <rPh sb="2" eb="4">
      <t>コウジョウ</t>
    </rPh>
    <rPh sb="10" eb="12">
      <t>キョウドウ</t>
    </rPh>
    <rPh sb="21" eb="23">
      <t>カツドウ</t>
    </rPh>
    <phoneticPr fontId="7"/>
  </si>
  <si>
    <t>23　その他</t>
    <phoneticPr fontId="7"/>
  </si>
  <si>
    <t>22　有識者等による研修会、検討会の開催</t>
    <rPh sb="3" eb="6">
      <t>ユウシキシャ</t>
    </rPh>
    <rPh sb="6" eb="7">
      <t>トウ</t>
    </rPh>
    <rPh sb="10" eb="13">
      <t>ケンシュウカイ</t>
    </rPh>
    <rPh sb="14" eb="17">
      <t>ケントウカイ</t>
    </rPh>
    <rPh sb="18" eb="20">
      <t>カイサイ</t>
    </rPh>
    <phoneticPr fontId="7"/>
  </si>
  <si>
    <t>21　地域住民等に対する意向調査等</t>
    <rPh sb="3" eb="5">
      <t>チイキ</t>
    </rPh>
    <rPh sb="5" eb="7">
      <t>ジュウミン</t>
    </rPh>
    <rPh sb="7" eb="8">
      <t>トウ</t>
    </rPh>
    <rPh sb="9" eb="10">
      <t>タイ</t>
    </rPh>
    <rPh sb="12" eb="14">
      <t>イコウ</t>
    </rPh>
    <rPh sb="14" eb="16">
      <t>チョウサ</t>
    </rPh>
    <rPh sb="16" eb="17">
      <t>トウ</t>
    </rPh>
    <phoneticPr fontId="7"/>
  </si>
  <si>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7"/>
  </si>
  <si>
    <t>19　不在村地主との連絡体制の整備等</t>
    <rPh sb="3" eb="5">
      <t>フザイ</t>
    </rPh>
    <rPh sb="5" eb="6">
      <t>ムラ</t>
    </rPh>
    <rPh sb="6" eb="8">
      <t>ジヌシ</t>
    </rPh>
    <rPh sb="10" eb="12">
      <t>レンラク</t>
    </rPh>
    <rPh sb="12" eb="14">
      <t>タイセイ</t>
    </rPh>
    <rPh sb="15" eb="17">
      <t>セイビ</t>
    </rPh>
    <rPh sb="17" eb="18">
      <t>トウ</t>
    </rPh>
    <phoneticPr fontId="7"/>
  </si>
  <si>
    <t>18　農業者に対する意向調査、現地調査</t>
    <phoneticPr fontId="7"/>
  </si>
  <si>
    <t>17　農業者の検討会の開催</t>
    <phoneticPr fontId="7"/>
  </si>
  <si>
    <t>16　異常気象時の対応</t>
    <rPh sb="3" eb="5">
      <t>イジョウ</t>
    </rPh>
    <rPh sb="5" eb="7">
      <t>キショウ</t>
    </rPh>
    <rPh sb="7" eb="8">
      <t>ジ</t>
    </rPh>
    <rPh sb="9" eb="11">
      <t>タイオウ</t>
    </rPh>
    <phoneticPr fontId="7"/>
  </si>
  <si>
    <t>15　ため池附帯施設の保守管理</t>
    <rPh sb="5" eb="6">
      <t>イケ</t>
    </rPh>
    <rPh sb="6" eb="8">
      <t>フタイ</t>
    </rPh>
    <rPh sb="8" eb="10">
      <t>シセツ</t>
    </rPh>
    <rPh sb="11" eb="13">
      <t>ホシュ</t>
    </rPh>
    <rPh sb="13" eb="15">
      <t>カンリ</t>
    </rPh>
    <phoneticPr fontId="7"/>
  </si>
  <si>
    <t>14　ため池の泥上げ</t>
    <rPh sb="5" eb="6">
      <t>イケ</t>
    </rPh>
    <rPh sb="7" eb="8">
      <t>ドロ</t>
    </rPh>
    <rPh sb="8" eb="9">
      <t>ア</t>
    </rPh>
    <phoneticPr fontId="7"/>
  </si>
  <si>
    <t>13　ため池の草刈り</t>
    <rPh sb="5" eb="6">
      <t>イケ</t>
    </rPh>
    <rPh sb="7" eb="9">
      <t>クサカ</t>
    </rPh>
    <phoneticPr fontId="7"/>
  </si>
  <si>
    <t>11　農道側溝の泥上げ</t>
    <rPh sb="3" eb="5">
      <t>ノウドウ</t>
    </rPh>
    <rPh sb="5" eb="7">
      <t>ソッコウ</t>
    </rPh>
    <rPh sb="8" eb="9">
      <t>ドロ</t>
    </rPh>
    <rPh sb="9" eb="10">
      <t>ア</t>
    </rPh>
    <phoneticPr fontId="7"/>
  </si>
  <si>
    <t>８　水路の泥上げ</t>
    <rPh sb="2" eb="4">
      <t>スイロ</t>
    </rPh>
    <rPh sb="5" eb="6">
      <t>ドロ</t>
    </rPh>
    <rPh sb="6" eb="7">
      <t>ア</t>
    </rPh>
    <phoneticPr fontId="7"/>
  </si>
  <si>
    <t>７　水路の草刈り</t>
    <rPh sb="2" eb="4">
      <t>スイロ</t>
    </rPh>
    <rPh sb="5" eb="7">
      <t>クサカ</t>
    </rPh>
    <phoneticPr fontId="7"/>
  </si>
  <si>
    <t>５　畦畔・法面・防風林の草刈り</t>
    <rPh sb="2" eb="4">
      <t>ケイハン</t>
    </rPh>
    <rPh sb="5" eb="7">
      <t>ノリメン</t>
    </rPh>
    <rPh sb="8" eb="11">
      <t>ボウフウリン</t>
    </rPh>
    <rPh sb="12" eb="14">
      <t>クサカ</t>
    </rPh>
    <phoneticPr fontId="7"/>
  </si>
  <si>
    <t>遊休農地解消面積</t>
    <rPh sb="0" eb="2">
      <t>ユウキュウ</t>
    </rPh>
    <rPh sb="2" eb="4">
      <t>ノウチ</t>
    </rPh>
    <rPh sb="4" eb="6">
      <t>カイショウ</t>
    </rPh>
    <rPh sb="6" eb="8">
      <t>メンセキ</t>
    </rPh>
    <phoneticPr fontId="7"/>
  </si>
  <si>
    <t>４　遊休農地発生防止のための保全管理</t>
    <rPh sb="2" eb="4">
      <t>ユウキュウ</t>
    </rPh>
    <rPh sb="4" eb="6">
      <t>ノウチ</t>
    </rPh>
    <rPh sb="6" eb="8">
      <t>ハッセイ</t>
    </rPh>
    <rPh sb="8" eb="10">
      <t>ボウシ</t>
    </rPh>
    <rPh sb="14" eb="16">
      <t>ホゼン</t>
    </rPh>
    <rPh sb="16" eb="18">
      <t>カンリ</t>
    </rPh>
    <phoneticPr fontId="7"/>
  </si>
  <si>
    <t>地域資源の基礎的な保全活動</t>
    <rPh sb="0" eb="2">
      <t>チイキ</t>
    </rPh>
    <rPh sb="2" eb="4">
      <t>シゲン</t>
    </rPh>
    <rPh sb="5" eb="8">
      <t>キソテキ</t>
    </rPh>
    <rPh sb="9" eb="11">
      <t>ホゼン</t>
    </rPh>
    <rPh sb="11" eb="13">
      <t>カツドウ</t>
    </rPh>
    <phoneticPr fontId="7"/>
  </si>
  <si>
    <t xml:space="preserve">活動区分 </t>
    <rPh sb="0" eb="2">
      <t>カツドウ</t>
    </rPh>
    <rPh sb="2" eb="4">
      <t>クブン</t>
    </rPh>
    <phoneticPr fontId="7"/>
  </si>
  <si>
    <t>農地維持支払交付金の交付を受けずに活動を実施した場合も記入してください。</t>
    <rPh sb="17" eb="19">
      <t>カツドウ</t>
    </rPh>
    <phoneticPr fontId="7"/>
  </si>
  <si>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7"/>
  </si>
  <si>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7"/>
  </si>
  <si>
    <t>特定非営利活動法人</t>
    <rPh sb="0" eb="2">
      <t>トクテイ</t>
    </rPh>
    <rPh sb="2" eb="5">
      <t>ヒエイリ</t>
    </rPh>
    <rPh sb="5" eb="7">
      <t>カツドウ</t>
    </rPh>
    <rPh sb="7" eb="9">
      <t>ホウジン</t>
    </rPh>
    <phoneticPr fontId="7"/>
  </si>
  <si>
    <t>広域活動組織</t>
    <rPh sb="0" eb="2">
      <t>コウイキ</t>
    </rPh>
    <rPh sb="2" eb="4">
      <t>カツドウ</t>
    </rPh>
    <rPh sb="4" eb="6">
      <t>ソシキ</t>
    </rPh>
    <phoneticPr fontId="7"/>
  </si>
  <si>
    <t>２．組織の広域化・体制強化の計画</t>
    <rPh sb="2" eb="4">
      <t>ソシキ</t>
    </rPh>
    <rPh sb="5" eb="8">
      <t>コウイキカ</t>
    </rPh>
    <rPh sb="9" eb="11">
      <t>タイセイ</t>
    </rPh>
    <rPh sb="11" eb="13">
      <t>キョウカ</t>
    </rPh>
    <rPh sb="14" eb="16">
      <t>ケイカク</t>
    </rPh>
    <phoneticPr fontId="7"/>
  </si>
  <si>
    <t>２．組織の広域化・体制強化の状況</t>
    <rPh sb="2" eb="4">
      <t>ソシキ</t>
    </rPh>
    <rPh sb="5" eb="8">
      <t>コウイキカ</t>
    </rPh>
    <rPh sb="9" eb="11">
      <t>タイセイ</t>
    </rPh>
    <rPh sb="11" eb="13">
      <t>キョウカ</t>
    </rPh>
    <rPh sb="14" eb="16">
      <t>ジョウキョウ</t>
    </rPh>
    <phoneticPr fontId="7"/>
  </si>
  <si>
    <t>開催日</t>
    <rPh sb="0" eb="3">
      <t>カイサイビ</t>
    </rPh>
    <phoneticPr fontId="7"/>
  </si>
  <si>
    <t>１． 総会又は運営委員会の実施時期</t>
    <rPh sb="3" eb="5">
      <t>ソウカイ</t>
    </rPh>
    <rPh sb="5" eb="6">
      <t>マタ</t>
    </rPh>
    <rPh sb="7" eb="9">
      <t>ウンエイ</t>
    </rPh>
    <rPh sb="9" eb="12">
      <t>イインカイ</t>
    </rPh>
    <rPh sb="13" eb="15">
      <t>ジッシ</t>
    </rPh>
    <rPh sb="15" eb="17">
      <t>ジキ</t>
    </rPh>
    <phoneticPr fontId="7"/>
  </si>
  <si>
    <t>　合　　　計</t>
    <rPh sb="1" eb="2">
      <t>ゴウ</t>
    </rPh>
    <rPh sb="5" eb="6">
      <t>ケイ</t>
    </rPh>
    <phoneticPr fontId="7"/>
  </si>
  <si>
    <t>次年度への持越金
（資源向上（長寿命化））</t>
    <rPh sb="0" eb="3">
      <t>ジネンド</t>
    </rPh>
    <rPh sb="5" eb="7">
      <t>モチコ</t>
    </rPh>
    <rPh sb="7" eb="8">
      <t>キン</t>
    </rPh>
    <rPh sb="10" eb="12">
      <t>シゲン</t>
    </rPh>
    <rPh sb="12" eb="14">
      <t>コウジョウ</t>
    </rPh>
    <rPh sb="15" eb="19">
      <t>チョウジュミョウカ</t>
    </rPh>
    <phoneticPr fontId="7"/>
  </si>
  <si>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</si>
  <si>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7"/>
  </si>
  <si>
    <t>４．</t>
  </si>
  <si>
    <t>３．</t>
    <phoneticPr fontId="7"/>
  </si>
  <si>
    <t>その他</t>
    <rPh sb="2" eb="3">
      <t>ホカ</t>
    </rPh>
    <phoneticPr fontId="7"/>
  </si>
  <si>
    <t>日当</t>
    <rPh sb="0" eb="2">
      <t>ニットウ</t>
    </rPh>
    <phoneticPr fontId="7"/>
  </si>
  <si>
    <t>支出総額（資源向上（長寿命化））</t>
    <rPh sb="0" eb="2">
      <t>シシュツ</t>
    </rPh>
    <rPh sb="2" eb="4">
      <t>ソウガク</t>
    </rPh>
    <rPh sb="5" eb="7">
      <t>シゲン</t>
    </rPh>
    <rPh sb="7" eb="9">
      <t>コウジョウ</t>
    </rPh>
    <rPh sb="10" eb="14">
      <t>チョウジュミョウカ</t>
    </rPh>
    <phoneticPr fontId="7"/>
  </si>
  <si>
    <t>２．</t>
    <phoneticPr fontId="7"/>
  </si>
  <si>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7"/>
  </si>
  <si>
    <t>１．</t>
    <phoneticPr fontId="7"/>
  </si>
  <si>
    <t>備　考</t>
    <rPh sb="0" eb="1">
      <t>ソナエ</t>
    </rPh>
    <rPh sb="2" eb="3">
      <t>コウ</t>
    </rPh>
    <phoneticPr fontId="7"/>
  </si>
  <si>
    <t>金額</t>
    <rPh sb="0" eb="1">
      <t>キン</t>
    </rPh>
    <rPh sb="1" eb="2">
      <t>ガク</t>
    </rPh>
    <phoneticPr fontId="7"/>
  </si>
  <si>
    <t>項　　目</t>
    <rPh sb="0" eb="1">
      <t>コウ</t>
    </rPh>
    <rPh sb="3" eb="4">
      <t>メ</t>
    </rPh>
    <phoneticPr fontId="7"/>
  </si>
  <si>
    <t>支出の部</t>
    <rPh sb="0" eb="2">
      <t>シシュツ</t>
    </rPh>
    <rPh sb="3" eb="4">
      <t>ブ</t>
    </rPh>
    <phoneticPr fontId="7"/>
  </si>
  <si>
    <t>５．</t>
    <phoneticPr fontId="7"/>
  </si>
  <si>
    <t>資源向上（長寿命化）交付金</t>
    <rPh sb="0" eb="2">
      <t>シゲン</t>
    </rPh>
    <rPh sb="2" eb="4">
      <t>コウジョウ</t>
    </rPh>
    <rPh sb="5" eb="9">
      <t>チョウジュミョウカ</t>
    </rPh>
    <rPh sb="10" eb="13">
      <t>コウフキン</t>
    </rPh>
    <phoneticPr fontId="7"/>
  </si>
  <si>
    <t>４．</t>
    <phoneticPr fontId="7"/>
  </si>
  <si>
    <t>農地維持・資源向上（共同）交付金</t>
    <rPh sb="0" eb="2">
      <t>ノウチ</t>
    </rPh>
    <rPh sb="2" eb="4">
      <t>イジ</t>
    </rPh>
    <rPh sb="5" eb="7">
      <t>シゲン</t>
    </rPh>
    <rPh sb="7" eb="9">
      <t>コウジョウ</t>
    </rPh>
    <rPh sb="10" eb="12">
      <t>キョウドウ</t>
    </rPh>
    <rPh sb="13" eb="16">
      <t>コウフキン</t>
    </rPh>
    <phoneticPr fontId="7"/>
  </si>
  <si>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7"/>
  </si>
  <si>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7"/>
  </si>
  <si>
    <t>収入の部</t>
    <rPh sb="0" eb="2">
      <t>シュウニュウ</t>
    </rPh>
    <rPh sb="3" eb="4">
      <t>ブ</t>
    </rPh>
    <phoneticPr fontId="7"/>
  </si>
  <si>
    <t>組織名称</t>
    <rPh sb="0" eb="2">
      <t>ソシキ</t>
    </rPh>
    <rPh sb="2" eb="4">
      <t>メイショウ</t>
    </rPh>
    <phoneticPr fontId="7"/>
  </si>
  <si>
    <t>多面的機能支払交付金に係る実施状況報告書</t>
  </si>
  <si>
    <t>（別添）</t>
    <rPh sb="1" eb="3">
      <t>ベッテン</t>
    </rPh>
    <phoneticPr fontId="7"/>
  </si>
  <si>
    <t>（様式第1－８号）</t>
    <phoneticPr fontId="7"/>
  </si>
  <si>
    <t>上記の内容について、妥当であると認める。</t>
    <rPh sb="0" eb="2">
      <t>ジョウキ</t>
    </rPh>
    <rPh sb="3" eb="5">
      <t>ナイヨウ</t>
    </rPh>
    <rPh sb="10" eb="12">
      <t>ダトウ</t>
    </rPh>
    <rPh sb="16" eb="17">
      <t>ミト</t>
    </rPh>
    <phoneticPr fontId="92"/>
  </si>
  <si>
    <t>担当者記名</t>
    <rPh sb="0" eb="3">
      <t>タントウシャ</t>
    </rPh>
    <rPh sb="3" eb="5">
      <t>キメイ</t>
    </rPh>
    <phoneticPr fontId="92"/>
  </si>
  <si>
    <t>確認結果</t>
    <rPh sb="0" eb="2">
      <t>カクニン</t>
    </rPh>
    <rPh sb="2" eb="4">
      <t>ケッカ</t>
    </rPh>
    <phoneticPr fontId="92"/>
  </si>
  <si>
    <t>市町村担当者における妥当性の確認欄</t>
    <rPh sb="0" eb="3">
      <t>シチョウソン</t>
    </rPh>
    <rPh sb="3" eb="6">
      <t>タントウシャ</t>
    </rPh>
    <rPh sb="10" eb="13">
      <t>ダトウセイ</t>
    </rPh>
    <rPh sb="14" eb="16">
      <t>カクニン</t>
    </rPh>
    <rPh sb="16" eb="17">
      <t>ラン</t>
    </rPh>
    <phoneticPr fontId="92"/>
  </si>
  <si>
    <t>円</t>
    <rPh sb="0" eb="1">
      <t>エン</t>
    </rPh>
    <phoneticPr fontId="92"/>
  </si>
  <si>
    <t>計</t>
    <rPh sb="0" eb="1">
      <t>ケイ</t>
    </rPh>
    <phoneticPr fontId="92"/>
  </si>
  <si>
    <t>算定根拠</t>
    <rPh sb="0" eb="2">
      <t>サンテイ</t>
    </rPh>
    <rPh sb="2" eb="4">
      <t>コンキョ</t>
    </rPh>
    <phoneticPr fontId="92"/>
  </si>
  <si>
    <t>使用予定金額</t>
    <rPh sb="0" eb="2">
      <t>シヨウ</t>
    </rPh>
    <rPh sb="2" eb="4">
      <t>ヨテイ</t>
    </rPh>
    <rPh sb="4" eb="6">
      <t>キンガク</t>
    </rPh>
    <phoneticPr fontId="92"/>
  </si>
  <si>
    <t>使用内容</t>
    <rPh sb="0" eb="2">
      <t>シヨウ</t>
    </rPh>
    <rPh sb="2" eb="4">
      <t>ナイヨウ</t>
    </rPh>
    <phoneticPr fontId="92"/>
  </si>
  <si>
    <t>使用時期</t>
    <rPh sb="0" eb="2">
      <t>シヨウ</t>
    </rPh>
    <rPh sb="2" eb="4">
      <t>ジキ</t>
    </rPh>
    <phoneticPr fontId="92"/>
  </si>
  <si>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2"/>
  </si>
  <si>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2"/>
  </si>
  <si>
    <t>資源向上（長寿命化）</t>
    <rPh sb="5" eb="9">
      <t>チョウジュミョウカ</t>
    </rPh>
    <phoneticPr fontId="92"/>
  </si>
  <si>
    <t>持越金の使用予定表</t>
    <rPh sb="0" eb="2">
      <t>モチコシ</t>
    </rPh>
    <rPh sb="2" eb="3">
      <t>キン</t>
    </rPh>
    <rPh sb="4" eb="6">
      <t>シヨウ</t>
    </rPh>
    <rPh sb="6" eb="8">
      <t>ヨテイ</t>
    </rPh>
    <rPh sb="8" eb="9">
      <t>ヒョウ</t>
    </rPh>
    <phoneticPr fontId="92"/>
  </si>
  <si>
    <t>農地維持・資源向上（共同）</t>
  </si>
  <si>
    <t>取組番号</t>
    <rPh sb="2" eb="4">
      <t>バンゴウ</t>
    </rPh>
    <phoneticPr fontId="7"/>
  </si>
  <si>
    <t>農村文化の伝承を通じた農村コミュニティの強化</t>
  </si>
  <si>
    <t>やすらぎ・福祉及び教育機能の活用</t>
    <phoneticPr fontId="7"/>
  </si>
  <si>
    <t>多面的機能の増進を図る活動</t>
  </si>
  <si>
    <t>取組</t>
  </si>
  <si>
    <t>活動項目</t>
  </si>
  <si>
    <t>３．多面的機能の増進を図る活動</t>
    <phoneticPr fontId="7"/>
  </si>
  <si>
    <t>水田の地下水かん養機能向上活動、水源かん養林の保全</t>
    <rPh sb="16" eb="18">
      <t>スイゲン</t>
    </rPh>
    <rPh sb="20" eb="21">
      <t>ヨウ</t>
    </rPh>
    <rPh sb="21" eb="22">
      <t>ハヤシ</t>
    </rPh>
    <rPh sb="23" eb="25">
      <t>ホゼン</t>
    </rPh>
    <phoneticPr fontId="7"/>
  </si>
  <si>
    <t>水田貯留機能増進・地下水かん養</t>
    <phoneticPr fontId="7"/>
  </si>
  <si>
    <t>景観形成・生活環境保全</t>
    <phoneticPr fontId="7"/>
  </si>
  <si>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7"/>
  </si>
  <si>
    <t>景観形成計画、生活環境保全計画の策定</t>
    <rPh sb="4" eb="6">
      <t>ケイカク</t>
    </rPh>
    <phoneticPr fontId="7"/>
  </si>
  <si>
    <t>取組番号</t>
    <rPh sb="0" eb="2">
      <t>トリクミ</t>
    </rPh>
    <rPh sb="2" eb="4">
      <t>バンゴウ</t>
    </rPh>
    <phoneticPr fontId="7"/>
  </si>
  <si>
    <t>２．農村環境保全活動</t>
    <phoneticPr fontId="7"/>
  </si>
  <si>
    <t>１．施設の軽微な補修</t>
    <phoneticPr fontId="7"/>
  </si>
  <si>
    <t>地域資源の適切な保全管理のための推進活動</t>
    <phoneticPr fontId="7"/>
  </si>
  <si>
    <t>２．地域資源の適切な保全管理のための推進活動</t>
    <phoneticPr fontId="7"/>
  </si>
  <si>
    <t>ため池附帯施設の保守管理</t>
    <rPh sb="2" eb="3">
      <t>イケ</t>
    </rPh>
    <rPh sb="3" eb="5">
      <t>フタイ</t>
    </rPh>
    <rPh sb="5" eb="7">
      <t>シセツ</t>
    </rPh>
    <rPh sb="8" eb="10">
      <t>ホシュ</t>
    </rPh>
    <phoneticPr fontId="7"/>
  </si>
  <si>
    <t>水路附帯施設の保守管理</t>
    <rPh sb="0" eb="2">
      <t>スイロ</t>
    </rPh>
    <rPh sb="2" eb="4">
      <t>フタイ</t>
    </rPh>
    <rPh sb="4" eb="6">
      <t>シセツ</t>
    </rPh>
    <rPh sb="7" eb="9">
      <t>ホシュ</t>
    </rPh>
    <phoneticPr fontId="7"/>
  </si>
  <si>
    <t>鳥獣害防護柵等の保守管理</t>
    <rPh sb="0" eb="2">
      <t>チョウジュウ</t>
    </rPh>
    <rPh sb="2" eb="3">
      <t>ガイ</t>
    </rPh>
    <rPh sb="3" eb="6">
      <t>ボウゴサク</t>
    </rPh>
    <rPh sb="6" eb="7">
      <t>トウ</t>
    </rPh>
    <rPh sb="8" eb="10">
      <t>ホシュ</t>
    </rPh>
    <rPh sb="10" eb="12">
      <t>カンリ</t>
    </rPh>
    <phoneticPr fontId="7"/>
  </si>
  <si>
    <t>畦畔・法面・防風林の草刈り</t>
    <rPh sb="0" eb="2">
      <t>ケイハン</t>
    </rPh>
    <rPh sb="3" eb="5">
      <t>ノリメン</t>
    </rPh>
    <rPh sb="6" eb="9">
      <t>ボウフウリン</t>
    </rPh>
    <phoneticPr fontId="7"/>
  </si>
  <si>
    <t>遊休農地発生防止のための保全管理</t>
    <phoneticPr fontId="7"/>
  </si>
  <si>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7"/>
  </si>
  <si>
    <t>1．地域資源の基礎的な保全活動</t>
    <phoneticPr fontId="7"/>
  </si>
  <si>
    <t>２．所見</t>
    <rPh sb="2" eb="4">
      <t>ショケン</t>
    </rPh>
    <phoneticPr fontId="7"/>
  </si>
  <si>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7"/>
  </si>
  <si>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7"/>
  </si>
  <si>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7"/>
  </si>
  <si>
    <t>都道府県が
定めた要件</t>
    <rPh sb="0" eb="4">
      <t>トドウフケン</t>
    </rPh>
    <rPh sb="6" eb="7">
      <t>サダ</t>
    </rPh>
    <rPh sb="9" eb="11">
      <t>ヨウケン</t>
    </rPh>
    <phoneticPr fontId="7"/>
  </si>
  <si>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7"/>
  </si>
  <si>
    <t>資源向上（長寿命化）</t>
    <rPh sb="0" eb="2">
      <t>シゲン</t>
    </rPh>
    <rPh sb="2" eb="4">
      <t>コウジョウ</t>
    </rPh>
    <rPh sb="5" eb="9">
      <t>チョウジュミョウカ</t>
    </rPh>
    <phoneticPr fontId="7"/>
  </si>
  <si>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7"/>
  </si>
  <si>
    <t>全体</t>
    <rPh sb="0" eb="2">
      <t>ゼンタイ</t>
    </rPh>
    <phoneticPr fontId="7"/>
  </si>
  <si>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7"/>
  </si>
  <si>
    <t>資源向上
（共同及び長寿命化）</t>
    <rPh sb="0" eb="2">
      <t>シゲン</t>
    </rPh>
    <rPh sb="2" eb="4">
      <t>コウジョウ</t>
    </rPh>
    <rPh sb="6" eb="8">
      <t>キョウドウ</t>
    </rPh>
    <rPh sb="8" eb="9">
      <t>オヨ</t>
    </rPh>
    <rPh sb="10" eb="14">
      <t>チョウジュミョウカ</t>
    </rPh>
    <phoneticPr fontId="7"/>
  </si>
  <si>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7"/>
  </si>
  <si>
    <t>農地維持</t>
    <rPh sb="0" eb="2">
      <t>ノウチ</t>
    </rPh>
    <rPh sb="2" eb="3">
      <t>コレ</t>
    </rPh>
    <rPh sb="3" eb="4">
      <t>モ</t>
    </rPh>
    <phoneticPr fontId="7"/>
  </si>
  <si>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7"/>
  </si>
  <si>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7"/>
  </si>
  <si>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7"/>
  </si>
  <si>
    <t>事業の成果</t>
    <rPh sb="0" eb="2">
      <t>ジギョウ</t>
    </rPh>
    <rPh sb="3" eb="5">
      <t>セイカ</t>
    </rPh>
    <phoneticPr fontId="7"/>
  </si>
  <si>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7"/>
  </si>
  <si>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7"/>
  </si>
  <si>
    <t>収支実績</t>
    <rPh sb="0" eb="2">
      <t>シュウシ</t>
    </rPh>
    <rPh sb="2" eb="4">
      <t>ジッセキ</t>
    </rPh>
    <phoneticPr fontId="7"/>
  </si>
  <si>
    <t>実施状況報告書等</t>
    <rPh sb="0" eb="2">
      <t>ジッシ</t>
    </rPh>
    <rPh sb="2" eb="4">
      <t>ジョウキョウ</t>
    </rPh>
    <rPh sb="4" eb="7">
      <t>ホウコクショ</t>
    </rPh>
    <rPh sb="7" eb="8">
      <t>トウ</t>
    </rPh>
    <phoneticPr fontId="7"/>
  </si>
  <si>
    <t>認定農用地等</t>
    <rPh sb="0" eb="2">
      <t>ニンテイ</t>
    </rPh>
    <rPh sb="2" eb="5">
      <t>ノウヨウチ</t>
    </rPh>
    <rPh sb="5" eb="6">
      <t>トウ</t>
    </rPh>
    <phoneticPr fontId="7"/>
  </si>
  <si>
    <t>確認結果</t>
    <rPh sb="0" eb="2">
      <t>カクニン</t>
    </rPh>
    <rPh sb="2" eb="4">
      <t>ケッカ</t>
    </rPh>
    <phoneticPr fontId="7"/>
  </si>
  <si>
    <t>確認項目とその内容</t>
    <rPh sb="0" eb="2">
      <t>カクニン</t>
    </rPh>
    <rPh sb="2" eb="4">
      <t>コウモク</t>
    </rPh>
    <rPh sb="7" eb="9">
      <t>ナイヨウ</t>
    </rPh>
    <phoneticPr fontId="7"/>
  </si>
  <si>
    <t>事項</t>
    <rPh sb="0" eb="2">
      <t>ジコウ</t>
    </rPh>
    <phoneticPr fontId="7"/>
  </si>
  <si>
    <t>１．活動の実施状況等の確認</t>
    <rPh sb="2" eb="4">
      <t>カツドウ</t>
    </rPh>
    <rPh sb="5" eb="7">
      <t>ジッシ</t>
    </rPh>
    <rPh sb="7" eb="9">
      <t>ジョウキョウ</t>
    </rPh>
    <rPh sb="9" eb="10">
      <t>トウ</t>
    </rPh>
    <rPh sb="11" eb="13">
      <t>カクニン</t>
    </rPh>
    <phoneticPr fontId="7"/>
  </si>
  <si>
    <t>対象組織名</t>
    <rPh sb="0" eb="2">
      <t>タイショウ</t>
    </rPh>
    <rPh sb="2" eb="4">
      <t>ソシキ</t>
    </rPh>
    <rPh sb="4" eb="5">
      <t>メイ</t>
    </rPh>
    <phoneticPr fontId="7"/>
  </si>
  <si>
    <t>確認者
（所属、氏名）</t>
    <rPh sb="0" eb="3">
      <t>カクニンシャ</t>
    </rPh>
    <rPh sb="5" eb="7">
      <t>ショゾク</t>
    </rPh>
    <rPh sb="8" eb="10">
      <t>シメイ</t>
    </rPh>
    <phoneticPr fontId="7"/>
  </si>
  <si>
    <t>市町村名</t>
    <rPh sb="0" eb="3">
      <t>シチョウソン</t>
    </rPh>
    <rPh sb="3" eb="4">
      <t>メイ</t>
    </rPh>
    <phoneticPr fontId="7"/>
  </si>
  <si>
    <t>確認年月日： 　年　月　日</t>
    <rPh sb="0" eb="2">
      <t>カクニン</t>
    </rPh>
    <rPh sb="2" eb="5">
      <t>ネンガッピ</t>
    </rPh>
    <phoneticPr fontId="7"/>
  </si>
  <si>
    <t>実施状況確認チェックシート（書類確認用）</t>
    <rPh sb="0" eb="2">
      <t>ジッシ</t>
    </rPh>
    <rPh sb="2" eb="4">
      <t>ジョウキョウ</t>
    </rPh>
    <rPh sb="4" eb="6">
      <t>カクニン</t>
    </rPh>
    <rPh sb="14" eb="16">
      <t>ショルイ</t>
    </rPh>
    <rPh sb="16" eb="19">
      <t>カクニンヨウ</t>
    </rPh>
    <phoneticPr fontId="7"/>
  </si>
  <si>
    <t>（別記３－１様式第１号）</t>
    <rPh sb="1" eb="3">
      <t>ベッキ</t>
    </rPh>
    <rPh sb="6" eb="8">
      <t>ヨウシキ</t>
    </rPh>
    <rPh sb="8" eb="9">
      <t>ダイ</t>
    </rPh>
    <rPh sb="10" eb="11">
      <t>ゴウ</t>
    </rPh>
    <phoneticPr fontId="7"/>
  </si>
  <si>
    <t>（４）所見</t>
    <rPh sb="3" eb="5">
      <t>ショケン</t>
    </rPh>
    <phoneticPr fontId="7"/>
  </si>
  <si>
    <t>農村文化の伝承を通じた農村コミュニテイの強化</t>
    <rPh sb="0" eb="2">
      <t>ノウソン</t>
    </rPh>
    <rPh sb="2" eb="4">
      <t>ブンカ</t>
    </rPh>
    <rPh sb="5" eb="7">
      <t>デンショウ</t>
    </rPh>
    <rPh sb="8" eb="9">
      <t>ツウ</t>
    </rPh>
    <rPh sb="11" eb="13">
      <t>ノウソン</t>
    </rPh>
    <rPh sb="20" eb="22">
      <t>キョウカ</t>
    </rPh>
    <phoneticPr fontId="7"/>
  </si>
  <si>
    <t>防災・減災力の強化</t>
    <rPh sb="0" eb="2">
      <t>ボウサイ</t>
    </rPh>
    <rPh sb="3" eb="4">
      <t>ゲン</t>
    </rPh>
    <rPh sb="4" eb="5">
      <t>サイ</t>
    </rPh>
    <rPh sb="5" eb="6">
      <t>リョク</t>
    </rPh>
    <rPh sb="7" eb="9">
      <t>キョウカ</t>
    </rPh>
    <phoneticPr fontId="7"/>
  </si>
  <si>
    <t>(３)多面的機能の増進を図る活動</t>
    <rPh sb="3" eb="6">
      <t>タメンテキ</t>
    </rPh>
    <rPh sb="6" eb="8">
      <t>キノウ</t>
    </rPh>
    <rPh sb="9" eb="11">
      <t>ゾウシン</t>
    </rPh>
    <rPh sb="12" eb="13">
      <t>ハカ</t>
    </rPh>
    <rPh sb="14" eb="16">
      <t>カツドウ</t>
    </rPh>
    <phoneticPr fontId="7"/>
  </si>
  <si>
    <t>水田貯留機能増進・地下水かん養</t>
    <rPh sb="0" eb="2">
      <t>スイデン</t>
    </rPh>
    <rPh sb="2" eb="4">
      <t>チョリュウ</t>
    </rPh>
    <rPh sb="4" eb="6">
      <t>キノウ</t>
    </rPh>
    <rPh sb="6" eb="8">
      <t>ゾウシン</t>
    </rPh>
    <rPh sb="9" eb="12">
      <t>チカスイ</t>
    </rPh>
    <rPh sb="14" eb="15">
      <t>ヨウ</t>
    </rPh>
    <phoneticPr fontId="7"/>
  </si>
  <si>
    <t>景観保全・生活環境保全</t>
    <rPh sb="0" eb="2">
      <t>ケイカン</t>
    </rPh>
    <rPh sb="2" eb="4">
      <t>ホゼン</t>
    </rPh>
    <rPh sb="5" eb="7">
      <t>セイカツ</t>
    </rPh>
    <rPh sb="7" eb="9">
      <t>カンキョウ</t>
    </rPh>
    <rPh sb="9" eb="11">
      <t>ホゼン</t>
    </rPh>
    <phoneticPr fontId="7"/>
  </si>
  <si>
    <t>テーマ</t>
    <phoneticPr fontId="7"/>
  </si>
  <si>
    <t>(２)農村環境保全活動</t>
    <rPh sb="3" eb="5">
      <t>ノウソン</t>
    </rPh>
    <rPh sb="5" eb="7">
      <t>カンキョウ</t>
    </rPh>
    <rPh sb="7" eb="9">
      <t>ホゼン</t>
    </rPh>
    <rPh sb="9" eb="11">
      <t>カツドウ</t>
    </rPh>
    <phoneticPr fontId="7"/>
  </si>
  <si>
    <t>農道の軽微な補修等</t>
    <rPh sb="0" eb="2">
      <t>ノウドウ</t>
    </rPh>
    <rPh sb="3" eb="5">
      <t>ケイビ</t>
    </rPh>
    <rPh sb="6" eb="8">
      <t>ホシュウ</t>
    </rPh>
    <rPh sb="8" eb="9">
      <t>トウ</t>
    </rPh>
    <phoneticPr fontId="7"/>
  </si>
  <si>
    <t>(１)施設の軽微な補修</t>
    <rPh sb="3" eb="5">
      <t>シセツ</t>
    </rPh>
    <rPh sb="6" eb="8">
      <t>ケイビ</t>
    </rPh>
    <rPh sb="9" eb="11">
      <t>ホシュウ</t>
    </rPh>
    <phoneticPr fontId="7"/>
  </si>
  <si>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7"/>
  </si>
  <si>
    <t>現地確認結果</t>
    <rPh sb="0" eb="2">
      <t>ゲンチ</t>
    </rPh>
    <rPh sb="2" eb="4">
      <t>カクニン</t>
    </rPh>
    <rPh sb="4" eb="6">
      <t>ケッカ</t>
    </rPh>
    <phoneticPr fontId="7"/>
  </si>
  <si>
    <t>現地確認立会人</t>
    <rPh sb="0" eb="2">
      <t>ゲンチ</t>
    </rPh>
    <rPh sb="2" eb="4">
      <t>カクニン</t>
    </rPh>
    <rPh sb="4" eb="7">
      <t>タチアイニン</t>
    </rPh>
    <phoneticPr fontId="7"/>
  </si>
  <si>
    <t>確認者（所属、氏名）</t>
    <rPh sb="0" eb="3">
      <t>カクニンシャ</t>
    </rPh>
    <rPh sb="4" eb="6">
      <t>ショゾク</t>
    </rPh>
    <rPh sb="7" eb="9">
      <t>シメイ</t>
    </rPh>
    <phoneticPr fontId="7"/>
  </si>
  <si>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7"/>
  </si>
  <si>
    <t>(別記３－１様式第３号）</t>
    <rPh sb="1" eb="3">
      <t>ベッキ</t>
    </rPh>
    <rPh sb="8" eb="9">
      <t>ダイ</t>
    </rPh>
    <rPh sb="10" eb="11">
      <t>ゴウ</t>
    </rPh>
    <phoneticPr fontId="7"/>
  </si>
  <si>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7"/>
  </si>
  <si>
    <t>（２）所見</t>
    <rPh sb="3" eb="5">
      <t>ショケン</t>
    </rPh>
    <phoneticPr fontId="7"/>
  </si>
  <si>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7"/>
  </si>
  <si>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7"/>
  </si>
  <si>
    <t>本年度の
事業量</t>
    <rPh sb="0" eb="3">
      <t>ホンネンド</t>
    </rPh>
    <rPh sb="5" eb="8">
      <t>ジギョウリョウ</t>
    </rPh>
    <phoneticPr fontId="7"/>
  </si>
  <si>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7"/>
  </si>
  <si>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7"/>
  </si>
  <si>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7"/>
  </si>
  <si>
    <t>（別記３-１様式第４号）</t>
    <rPh sb="1" eb="3">
      <t>ベッキ</t>
    </rPh>
    <rPh sb="6" eb="8">
      <t>ヨウシキ</t>
    </rPh>
    <rPh sb="8" eb="9">
      <t>ダイ</t>
    </rPh>
    <rPh sb="10" eb="11">
      <t>ゴウ</t>
    </rPh>
    <phoneticPr fontId="7"/>
  </si>
  <si>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7"/>
  </si>
  <si>
    <t>（注３）</t>
    <phoneticPr fontId="7"/>
  </si>
  <si>
    <t>農地に係る施設については、都道府県が策定する対象施設・対象活動に関する指針で追加した内容等を記載するものとする。</t>
    <phoneticPr fontId="7"/>
  </si>
  <si>
    <t>（注２）</t>
    <phoneticPr fontId="7"/>
  </si>
  <si>
    <t>（注１）</t>
    <phoneticPr fontId="7"/>
  </si>
  <si>
    <t>田（ａ）</t>
    <rPh sb="0" eb="1">
      <t>タ</t>
    </rPh>
    <phoneticPr fontId="7"/>
  </si>
  <si>
    <t>計（ａ）</t>
    <rPh sb="0" eb="1">
      <t>ケイ</t>
    </rPh>
    <phoneticPr fontId="7"/>
  </si>
  <si>
    <t>草地（ａ）</t>
    <rPh sb="0" eb="2">
      <t>ソウチ</t>
    </rPh>
    <phoneticPr fontId="7"/>
  </si>
  <si>
    <t>畑（ａ）</t>
    <rPh sb="0" eb="1">
      <t>ハタケ</t>
    </rPh>
    <phoneticPr fontId="7"/>
  </si>
  <si>
    <t>ため池（附帯施設）の更新等（箇所）</t>
    <rPh sb="10" eb="12">
      <t>コウシン</t>
    </rPh>
    <rPh sb="12" eb="13">
      <t>トウ</t>
    </rPh>
    <phoneticPr fontId="7"/>
  </si>
  <si>
    <t>ため池の補修（箇所）</t>
    <rPh sb="7" eb="9">
      <t>カショ</t>
    </rPh>
    <phoneticPr fontId="7"/>
  </si>
  <si>
    <t>農道の更新等（kｍ）</t>
    <rPh sb="3" eb="5">
      <t>コウシン</t>
    </rPh>
    <rPh sb="5" eb="6">
      <t>トウ</t>
    </rPh>
    <phoneticPr fontId="7"/>
  </si>
  <si>
    <t>農道の補修（kｍ）</t>
    <phoneticPr fontId="7"/>
  </si>
  <si>
    <t>水路の更新等（kｍ）</t>
    <rPh sb="3" eb="5">
      <t>コウシン</t>
    </rPh>
    <rPh sb="5" eb="6">
      <t>トウ</t>
    </rPh>
    <phoneticPr fontId="7"/>
  </si>
  <si>
    <t>水路の補修（kｍ）</t>
    <phoneticPr fontId="7"/>
  </si>
  <si>
    <t>農村文化の伝承を通じた
農村コミュニティの強化</t>
    <rPh sb="0" eb="2">
      <t>ノウソン</t>
    </rPh>
    <rPh sb="2" eb="4">
      <t>ブンカ</t>
    </rPh>
    <rPh sb="5" eb="7">
      <t>デンショウ</t>
    </rPh>
    <rPh sb="8" eb="9">
      <t>ツウ</t>
    </rPh>
    <rPh sb="12" eb="14">
      <t>ノウソン</t>
    </rPh>
    <rPh sb="21" eb="23">
      <t>キョウカ</t>
    </rPh>
    <phoneticPr fontId="7"/>
  </si>
  <si>
    <t>鳥獣被害防止対策及び環境改善活動の強化</t>
    <phoneticPr fontId="7"/>
  </si>
  <si>
    <t>地域資源の活用・資源循環活動</t>
    <rPh sb="0" eb="4">
      <t>チイキシゲン</t>
    </rPh>
    <rPh sb="5" eb="7">
      <t>カツヨウ</t>
    </rPh>
    <rPh sb="8" eb="10">
      <t>シゲン</t>
    </rPh>
    <rPh sb="10" eb="12">
      <t>ジュンカン</t>
    </rPh>
    <rPh sb="12" eb="14">
      <t>カツドウ</t>
    </rPh>
    <phoneticPr fontId="7"/>
  </si>
  <si>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7"/>
  </si>
  <si>
    <t>施設等の定期的な巡回点検・清掃</t>
    <rPh sb="0" eb="2">
      <t>シセツ</t>
    </rPh>
    <rPh sb="2" eb="3">
      <t>トウ</t>
    </rPh>
    <rPh sb="4" eb="6">
      <t>テイキ</t>
    </rPh>
    <rPh sb="6" eb="7">
      <t>テキ</t>
    </rPh>
    <rPh sb="8" eb="10">
      <t>ジュンカイ</t>
    </rPh>
    <rPh sb="10" eb="12">
      <t>テンケン</t>
    </rPh>
    <rPh sb="13" eb="15">
      <t>セイソウ</t>
    </rPh>
    <phoneticPr fontId="7"/>
  </si>
  <si>
    <t>水質モニタリングの
実施・記録管理</t>
    <rPh sb="0" eb="2">
      <t>スイシツ</t>
    </rPh>
    <rPh sb="10" eb="12">
      <t>ジッシ</t>
    </rPh>
    <rPh sb="13" eb="15">
      <t>キロク</t>
    </rPh>
    <rPh sb="15" eb="17">
      <t>カンリ</t>
    </rPh>
    <phoneticPr fontId="7"/>
  </si>
  <si>
    <t>その他(生態系保全）</t>
    <rPh sb="2" eb="3">
      <t>タ</t>
    </rPh>
    <rPh sb="4" eb="7">
      <t>セイタイケイ</t>
    </rPh>
    <rPh sb="7" eb="9">
      <t>ホゼン</t>
    </rPh>
    <phoneticPr fontId="7"/>
  </si>
  <si>
    <t>有識者等による研修会、
検討会の開催</t>
    <rPh sb="0" eb="3">
      <t>ユウシキシャ</t>
    </rPh>
    <rPh sb="3" eb="4">
      <t>トウ</t>
    </rPh>
    <rPh sb="7" eb="10">
      <t>ケンシュウカイ</t>
    </rPh>
    <rPh sb="12" eb="15">
      <t>ケントウカイ</t>
    </rPh>
    <rPh sb="16" eb="18">
      <t>カイサイ</t>
    </rPh>
    <phoneticPr fontId="7"/>
  </si>
  <si>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7"/>
  </si>
  <si>
    <t>不在村地主との連絡体制の整備等</t>
    <rPh sb="0" eb="2">
      <t>フザイ</t>
    </rPh>
    <rPh sb="2" eb="3">
      <t>ムラ</t>
    </rPh>
    <rPh sb="3" eb="5">
      <t>ジヌシ</t>
    </rPh>
    <rPh sb="7" eb="9">
      <t>レンラク</t>
    </rPh>
    <rPh sb="9" eb="11">
      <t>タイセイ</t>
    </rPh>
    <rPh sb="12" eb="14">
      <t>セイビ</t>
    </rPh>
    <rPh sb="14" eb="15">
      <t>トウ</t>
    </rPh>
    <phoneticPr fontId="7"/>
  </si>
  <si>
    <t>農業者に対する意向調査、
現地調査</t>
    <rPh sb="0" eb="3">
      <t>ノウギョウシャ</t>
    </rPh>
    <rPh sb="4" eb="5">
      <t>タイ</t>
    </rPh>
    <rPh sb="7" eb="9">
      <t>イコウ</t>
    </rPh>
    <rPh sb="9" eb="11">
      <t>チョウサ</t>
    </rPh>
    <rPh sb="13" eb="15">
      <t>ゲンチ</t>
    </rPh>
    <rPh sb="15" eb="17">
      <t>チョウサ</t>
    </rPh>
    <phoneticPr fontId="7"/>
  </si>
  <si>
    <t>農業者の検討会の開催</t>
    <rPh sb="0" eb="3">
      <t>ノウギョウシャ</t>
    </rPh>
    <rPh sb="4" eb="7">
      <t>ケントウカイ</t>
    </rPh>
    <rPh sb="8" eb="10">
      <t>カイサイ</t>
    </rPh>
    <phoneticPr fontId="7"/>
  </si>
  <si>
    <t>ため池附帯施設の保守管理</t>
    <rPh sb="2" eb="3">
      <t>イケ</t>
    </rPh>
    <rPh sb="3" eb="5">
      <t>フタイ</t>
    </rPh>
    <rPh sb="5" eb="7">
      <t>シセツ</t>
    </rPh>
    <rPh sb="8" eb="10">
      <t>ホシュ</t>
    </rPh>
    <rPh sb="10" eb="12">
      <t>カンリ</t>
    </rPh>
    <phoneticPr fontId="7"/>
  </si>
  <si>
    <t>農道側溝の泥上げ</t>
    <rPh sb="0" eb="2">
      <t>ノウドウ</t>
    </rPh>
    <rPh sb="2" eb="4">
      <t>ソッコウ</t>
    </rPh>
    <rPh sb="5" eb="6">
      <t>ドロ</t>
    </rPh>
    <rPh sb="6" eb="7">
      <t>ア</t>
    </rPh>
    <phoneticPr fontId="7"/>
  </si>
  <si>
    <t>農道の草刈り</t>
    <rPh sb="0" eb="2">
      <t>ノウドウ</t>
    </rPh>
    <rPh sb="3" eb="5">
      <t>クサカ</t>
    </rPh>
    <phoneticPr fontId="7"/>
  </si>
  <si>
    <t>水路附帯施設の保守管理</t>
    <rPh sb="0" eb="2">
      <t>スイロ</t>
    </rPh>
    <rPh sb="2" eb="4">
      <t>フタイ</t>
    </rPh>
    <rPh sb="4" eb="6">
      <t>シセツ</t>
    </rPh>
    <rPh sb="7" eb="9">
      <t>ホシュ</t>
    </rPh>
    <rPh sb="9" eb="11">
      <t>カンリ</t>
    </rPh>
    <phoneticPr fontId="7"/>
  </si>
  <si>
    <t>畦畔・法面・防風林の草刈り</t>
    <rPh sb="0" eb="2">
      <t>ケイハン</t>
    </rPh>
    <rPh sb="3" eb="5">
      <t>ノリメン</t>
    </rPh>
    <rPh sb="6" eb="9">
      <t>ボウフウリン</t>
    </rPh>
    <rPh sb="10" eb="12">
      <t>クサカ</t>
    </rPh>
    <phoneticPr fontId="7"/>
  </si>
  <si>
    <t>当該年度遊休農地解消面積（a）</t>
    <rPh sb="0" eb="2">
      <t>トウガイ</t>
    </rPh>
    <rPh sb="2" eb="4">
      <t>ネンド</t>
    </rPh>
    <rPh sb="4" eb="6">
      <t>ユウキュウ</t>
    </rPh>
    <rPh sb="6" eb="8">
      <t>ノウチ</t>
    </rPh>
    <rPh sb="8" eb="10">
      <t>カイショウ</t>
    </rPh>
    <rPh sb="10" eb="12">
      <t>メンセキ</t>
    </rPh>
    <phoneticPr fontId="7"/>
  </si>
  <si>
    <t>資源向上支払交付金（長寿命化）</t>
    <rPh sb="0" eb="2">
      <t>シゲン</t>
    </rPh>
    <rPh sb="2" eb="4">
      <t>コウジョウ</t>
    </rPh>
    <rPh sb="4" eb="6">
      <t>シハライ</t>
    </rPh>
    <rPh sb="6" eb="9">
      <t>コウフキン</t>
    </rPh>
    <rPh sb="10" eb="14">
      <t>チョウジュミョウカ</t>
    </rPh>
    <phoneticPr fontId="7"/>
  </si>
  <si>
    <t>資源向上支払交付金（共同）</t>
    <rPh sb="0" eb="2">
      <t>シゲン</t>
    </rPh>
    <rPh sb="2" eb="4">
      <t>コウジョウ</t>
    </rPh>
    <rPh sb="4" eb="6">
      <t>シハライ</t>
    </rPh>
    <rPh sb="6" eb="9">
      <t>コウフキン</t>
    </rPh>
    <rPh sb="10" eb="12">
      <t>キョウドウ</t>
    </rPh>
    <phoneticPr fontId="7"/>
  </si>
  <si>
    <t>農地維持支払交付金</t>
    <rPh sb="0" eb="2">
      <t>ノウチ</t>
    </rPh>
    <rPh sb="2" eb="4">
      <t>イジ</t>
    </rPh>
    <rPh sb="4" eb="6">
      <t>シハライ</t>
    </rPh>
    <rPh sb="6" eb="9">
      <t>コウフキン</t>
    </rPh>
    <phoneticPr fontId="7"/>
  </si>
  <si>
    <t>前年度からの持越金
（資源向上支払（長寿命化）</t>
    <rPh sb="8" eb="9">
      <t>キン</t>
    </rPh>
    <rPh sb="11" eb="13">
      <t>シゲン</t>
    </rPh>
    <rPh sb="13" eb="15">
      <t>コウジョウ</t>
    </rPh>
    <rPh sb="15" eb="17">
      <t>シハライ</t>
    </rPh>
    <rPh sb="18" eb="22">
      <t>チョウジュミョウカ</t>
    </rPh>
    <phoneticPr fontId="7"/>
  </si>
  <si>
    <t>前年度からの持越金
（農地維持支払・資源向上支払（共同））</t>
    <rPh sb="8" eb="9">
      <t>キン</t>
    </rPh>
    <rPh sb="25" eb="27">
      <t>キョウドウ</t>
    </rPh>
    <phoneticPr fontId="7"/>
  </si>
  <si>
    <t>多様な参画・連携型</t>
    <rPh sb="0" eb="2">
      <t>タヨウ</t>
    </rPh>
    <rPh sb="3" eb="5">
      <t>サンカク</t>
    </rPh>
    <rPh sb="6" eb="8">
      <t>レンケイ</t>
    </rPh>
    <rPh sb="8" eb="9">
      <t>カタ</t>
    </rPh>
    <phoneticPr fontId="7"/>
  </si>
  <si>
    <t>集落間・広域連携型</t>
    <rPh sb="0" eb="3">
      <t>シュウラクカン</t>
    </rPh>
    <rPh sb="4" eb="6">
      <t>コウイキ</t>
    </rPh>
    <rPh sb="6" eb="8">
      <t>レンケイ</t>
    </rPh>
    <rPh sb="8" eb="9">
      <t>カタ</t>
    </rPh>
    <phoneticPr fontId="7"/>
  </si>
  <si>
    <t>地域外経営体連携型</t>
    <rPh sb="0" eb="3">
      <t>チイキガイ</t>
    </rPh>
    <rPh sb="3" eb="5">
      <t>ケイエイ</t>
    </rPh>
    <rPh sb="6" eb="8">
      <t>レンケイ</t>
    </rPh>
    <rPh sb="8" eb="9">
      <t>カタ</t>
    </rPh>
    <phoneticPr fontId="7"/>
  </si>
  <si>
    <t>集落ぐるみ型</t>
    <rPh sb="0" eb="2">
      <t>シュウラク</t>
    </rPh>
    <rPh sb="5" eb="6">
      <t>カタ</t>
    </rPh>
    <phoneticPr fontId="7"/>
  </si>
  <si>
    <t>中心経営体型</t>
    <rPh sb="0" eb="2">
      <t>チュウシン</t>
    </rPh>
    <rPh sb="2" eb="4">
      <t>ケイエイ</t>
    </rPh>
    <rPh sb="4" eb="5">
      <t>タイ</t>
    </rPh>
    <rPh sb="5" eb="6">
      <t>カタ</t>
    </rPh>
    <phoneticPr fontId="7"/>
  </si>
  <si>
    <t>特定農山村</t>
    <rPh sb="0" eb="2">
      <t>トクテイ</t>
    </rPh>
    <rPh sb="2" eb="3">
      <t>ノウ</t>
    </rPh>
    <rPh sb="3" eb="5">
      <t>サンソン</t>
    </rPh>
    <phoneticPr fontId="7"/>
  </si>
  <si>
    <t>うち農振農用地区域外
面積（a）</t>
    <rPh sb="2" eb="3">
      <t>ノウ</t>
    </rPh>
    <rPh sb="3" eb="4">
      <t>シン</t>
    </rPh>
    <rPh sb="4" eb="7">
      <t>ノウヨウチ</t>
    </rPh>
    <rPh sb="7" eb="10">
      <t>クイキガイ</t>
    </rPh>
    <rPh sb="11" eb="13">
      <t>メンセキ</t>
    </rPh>
    <phoneticPr fontId="7"/>
  </si>
  <si>
    <t>計(a)</t>
    <rPh sb="0" eb="1">
      <t>ケイ</t>
    </rPh>
    <phoneticPr fontId="7"/>
  </si>
  <si>
    <t>草地(a)</t>
    <rPh sb="0" eb="2">
      <t>ソウチ</t>
    </rPh>
    <phoneticPr fontId="7"/>
  </si>
  <si>
    <t>畑(a)</t>
    <rPh sb="0" eb="1">
      <t>ハタケ</t>
    </rPh>
    <phoneticPr fontId="7"/>
  </si>
  <si>
    <t>田(a)</t>
    <rPh sb="0" eb="1">
      <t>タ</t>
    </rPh>
    <phoneticPr fontId="7"/>
  </si>
  <si>
    <t>ため池（箇所）</t>
    <rPh sb="2" eb="3">
      <t>イケ</t>
    </rPh>
    <rPh sb="4" eb="6">
      <t>カショ</t>
    </rPh>
    <phoneticPr fontId="7"/>
  </si>
  <si>
    <t>農道（km）</t>
    <rPh sb="0" eb="2">
      <t>ノウドウ</t>
    </rPh>
    <phoneticPr fontId="7"/>
  </si>
  <si>
    <t>水路（km）</t>
    <rPh sb="0" eb="2">
      <t>スイロ</t>
    </rPh>
    <phoneticPr fontId="7"/>
  </si>
  <si>
    <t>うち中山間との重複面積(a)</t>
    <rPh sb="2" eb="3">
      <t>チュウ</t>
    </rPh>
    <rPh sb="3" eb="5">
      <t>サンカン</t>
    </rPh>
    <rPh sb="7" eb="9">
      <t>ジュウフク</t>
    </rPh>
    <rPh sb="9" eb="11">
      <t>メンセキ</t>
    </rPh>
    <phoneticPr fontId="7"/>
  </si>
  <si>
    <t>合計団体数</t>
    <rPh sb="0" eb="2">
      <t>ゴウケイ</t>
    </rPh>
    <rPh sb="2" eb="5">
      <t>ダンタイスウ</t>
    </rPh>
    <phoneticPr fontId="7"/>
  </si>
  <si>
    <t>その他の農業者以外団体
（団体数）</t>
    <rPh sb="2" eb="3">
      <t>タ</t>
    </rPh>
    <rPh sb="4" eb="7">
      <t>ノウギョウシャ</t>
    </rPh>
    <rPh sb="7" eb="9">
      <t>イガイ</t>
    </rPh>
    <rPh sb="9" eb="11">
      <t>ダンタイ</t>
    </rPh>
    <rPh sb="13" eb="16">
      <t>ダンタイスウ</t>
    </rPh>
    <phoneticPr fontId="7"/>
  </si>
  <si>
    <t>NPO（団体数）</t>
    <rPh sb="4" eb="7">
      <t>ダンタイスウ</t>
    </rPh>
    <phoneticPr fontId="7"/>
  </si>
  <si>
    <t>学校・PTA（団体数）</t>
    <rPh sb="0" eb="2">
      <t>ガッコウ</t>
    </rPh>
    <rPh sb="7" eb="10">
      <t>ダンタイスウ</t>
    </rPh>
    <phoneticPr fontId="7"/>
  </si>
  <si>
    <t>ＪＡ（団体数）</t>
    <rPh sb="3" eb="6">
      <t>ダンタイスウ</t>
    </rPh>
    <phoneticPr fontId="7"/>
  </si>
  <si>
    <t>土地改良区（団体数）</t>
    <rPh sb="0" eb="2">
      <t>トチ</t>
    </rPh>
    <rPh sb="2" eb="5">
      <t>カイリョウク</t>
    </rPh>
    <rPh sb="6" eb="9">
      <t>ダンタイスウ</t>
    </rPh>
    <phoneticPr fontId="7"/>
  </si>
  <si>
    <t>子供会（団体数）</t>
    <rPh sb="0" eb="3">
      <t>コドモカイ</t>
    </rPh>
    <rPh sb="4" eb="7">
      <t>ダンタイスウ</t>
    </rPh>
    <phoneticPr fontId="7"/>
  </si>
  <si>
    <t>女性会（団体数）</t>
    <rPh sb="0" eb="3">
      <t>ジョセイカイ</t>
    </rPh>
    <rPh sb="4" eb="7">
      <t>ダンタイスウ</t>
    </rPh>
    <phoneticPr fontId="7"/>
  </si>
  <si>
    <t>自治会(団体数）</t>
    <rPh sb="0" eb="3">
      <t>ジチカイ</t>
    </rPh>
    <rPh sb="4" eb="7">
      <t>ダンタイスウ</t>
    </rPh>
    <phoneticPr fontId="7"/>
  </si>
  <si>
    <t>その他の農業者団体（団体数）</t>
    <rPh sb="2" eb="3">
      <t>タ</t>
    </rPh>
    <rPh sb="4" eb="7">
      <t>ノウギョウシャ</t>
    </rPh>
    <rPh sb="7" eb="9">
      <t>ダンタイ</t>
    </rPh>
    <rPh sb="10" eb="13">
      <t>ダンタイスウ</t>
    </rPh>
    <phoneticPr fontId="7"/>
  </si>
  <si>
    <t>営農組合（団体数）</t>
    <rPh sb="0" eb="2">
      <t>エイノウ</t>
    </rPh>
    <rPh sb="2" eb="4">
      <t>クミアイ</t>
    </rPh>
    <rPh sb="5" eb="8">
      <t>ダンタイスウ</t>
    </rPh>
    <phoneticPr fontId="7"/>
  </si>
  <si>
    <t>農事組合法人（団体数）</t>
    <rPh sb="0" eb="2">
      <t>ノウジ</t>
    </rPh>
    <rPh sb="2" eb="4">
      <t>クミアイ</t>
    </rPh>
    <rPh sb="4" eb="6">
      <t>ホウジン</t>
    </rPh>
    <rPh sb="7" eb="10">
      <t>ダンタイスウ</t>
    </rPh>
    <phoneticPr fontId="7"/>
  </si>
  <si>
    <t>通し番号</t>
    <rPh sb="0" eb="1">
      <t>トオ</t>
    </rPh>
    <rPh sb="2" eb="4">
      <t>バンゴウ</t>
    </rPh>
    <phoneticPr fontId="7"/>
  </si>
  <si>
    <t>うち、
実施面積</t>
    <rPh sb="4" eb="6">
      <t>ジッシ</t>
    </rPh>
    <rPh sb="6" eb="8">
      <t>メンセキ</t>
    </rPh>
    <phoneticPr fontId="7"/>
  </si>
  <si>
    <t>対象
農用地面積</t>
    <rPh sb="0" eb="2">
      <t>タイショウ</t>
    </rPh>
    <rPh sb="3" eb="6">
      <t>ノウヨウチ</t>
    </rPh>
    <rPh sb="6" eb="8">
      <t>メンセキ</t>
    </rPh>
    <phoneticPr fontId="7"/>
  </si>
  <si>
    <t>多面的機能の更なる増進に向けた活動への支援</t>
    <phoneticPr fontId="7"/>
  </si>
  <si>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7"/>
  </si>
  <si>
    <t>次年度への持越金
（資源向上支払（長寿命化））</t>
    <rPh sb="7" eb="8">
      <t>キン</t>
    </rPh>
    <rPh sb="10" eb="12">
      <t>シゲン</t>
    </rPh>
    <rPh sb="12" eb="14">
      <t>コウジョウ</t>
    </rPh>
    <rPh sb="14" eb="16">
      <t>シハライ</t>
    </rPh>
    <rPh sb="17" eb="21">
      <t>チョウジュミョウカ</t>
    </rPh>
    <phoneticPr fontId="7"/>
  </si>
  <si>
    <t>次年度への持越金
（農地維持支払・資源向上支払
（共同））</t>
    <rPh sb="7" eb="8">
      <t>キン</t>
    </rPh>
    <rPh sb="25" eb="27">
      <t>キョウドウ</t>
    </rPh>
    <phoneticPr fontId="7"/>
  </si>
  <si>
    <t>資源向上支払（長寿命化）</t>
    <rPh sb="0" eb="2">
      <t>シゲン</t>
    </rPh>
    <rPh sb="2" eb="4">
      <t>コウジョウ</t>
    </rPh>
    <rPh sb="4" eb="6">
      <t>シハライ</t>
    </rPh>
    <rPh sb="7" eb="11">
      <t>チョウジュミョウカ</t>
    </rPh>
    <phoneticPr fontId="7"/>
  </si>
  <si>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7"/>
  </si>
  <si>
    <t>資源向上支払（共同）</t>
    <rPh sb="0" eb="2">
      <t>シゲン</t>
    </rPh>
    <rPh sb="2" eb="4">
      <t>コウジョウ</t>
    </rPh>
    <rPh sb="4" eb="6">
      <t>シハライ</t>
    </rPh>
    <rPh sb="7" eb="9">
      <t>キョウドウ</t>
    </rPh>
    <phoneticPr fontId="7"/>
  </si>
  <si>
    <t>資源向上支払
（共同）</t>
    <rPh sb="0" eb="2">
      <t>シゲン</t>
    </rPh>
    <rPh sb="2" eb="4">
      <t>コウジョウ</t>
    </rPh>
    <rPh sb="4" eb="6">
      <t>シハライ</t>
    </rPh>
    <rPh sb="8" eb="10">
      <t>キョウドウ</t>
    </rPh>
    <phoneticPr fontId="7"/>
  </si>
  <si>
    <t>団体</t>
    <rPh sb="0" eb="2">
      <t>ダンタイ</t>
    </rPh>
    <phoneticPr fontId="7"/>
  </si>
  <si>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7"/>
  </si>
  <si>
    <t>支出の部（円）</t>
    <rPh sb="0" eb="2">
      <t>シシュツ</t>
    </rPh>
    <rPh sb="3" eb="4">
      <t>ブ</t>
    </rPh>
    <rPh sb="5" eb="6">
      <t>エン</t>
    </rPh>
    <phoneticPr fontId="7"/>
  </si>
  <si>
    <t>収入の部（円）</t>
    <rPh sb="0" eb="2">
      <t>シュウニュウ</t>
    </rPh>
    <rPh sb="3" eb="4">
      <t>ブ</t>
    </rPh>
    <rPh sb="5" eb="6">
      <t>エン</t>
    </rPh>
    <phoneticPr fontId="7"/>
  </si>
  <si>
    <t>構造変化に対応した
保全管理の目標</t>
    <phoneticPr fontId="7"/>
  </si>
  <si>
    <t>指定棚田地域</t>
    <rPh sb="0" eb="2">
      <t>シテイ</t>
    </rPh>
    <rPh sb="2" eb="4">
      <t>タナダ</t>
    </rPh>
    <rPh sb="4" eb="6">
      <t>チイキ</t>
    </rPh>
    <phoneticPr fontId="7"/>
  </si>
  <si>
    <t>地域振興立法８法地域</t>
    <rPh sb="0" eb="2">
      <t>チイキ</t>
    </rPh>
    <rPh sb="2" eb="4">
      <t>シンコウ</t>
    </rPh>
    <rPh sb="4" eb="6">
      <t>リッポウ</t>
    </rPh>
    <rPh sb="7" eb="8">
      <t>ホウ</t>
    </rPh>
    <rPh sb="8" eb="10">
      <t>チイキ</t>
    </rPh>
    <phoneticPr fontId="7"/>
  </si>
  <si>
    <t>集落数</t>
    <rPh sb="0" eb="2">
      <t>シュウラク</t>
    </rPh>
    <rPh sb="2" eb="3">
      <t>スウ</t>
    </rPh>
    <phoneticPr fontId="7"/>
  </si>
  <si>
    <t>対象農用地面積（a）</t>
    <rPh sb="0" eb="2">
      <t>タイショウ</t>
    </rPh>
    <rPh sb="2" eb="5">
      <t>ノウヨウチ</t>
    </rPh>
    <rPh sb="5" eb="7">
      <t>メンセキ</t>
    </rPh>
    <phoneticPr fontId="7"/>
  </si>
  <si>
    <t>長寿命化を行う施設</t>
    <rPh sb="0" eb="4">
      <t>チョウジュミョウカ</t>
    </rPh>
    <rPh sb="5" eb="6">
      <t>オコナ</t>
    </rPh>
    <rPh sb="7" eb="9">
      <t>シセツ</t>
    </rPh>
    <phoneticPr fontId="7"/>
  </si>
  <si>
    <t>保全管理する施設</t>
    <phoneticPr fontId="7"/>
  </si>
  <si>
    <t>認定農用地面積（a）</t>
    <rPh sb="0" eb="2">
      <t>ニンテイ</t>
    </rPh>
    <phoneticPr fontId="7"/>
  </si>
  <si>
    <t>活動期間</t>
    <rPh sb="0" eb="2">
      <t>カツドウ</t>
    </rPh>
    <rPh sb="2" eb="4">
      <t>キカン</t>
    </rPh>
    <phoneticPr fontId="7"/>
  </si>
  <si>
    <t>構成員（農業者以外）</t>
    <rPh sb="0" eb="3">
      <t>コウセイイン</t>
    </rPh>
    <rPh sb="4" eb="7">
      <t>ノウギョウシャ</t>
    </rPh>
    <rPh sb="7" eb="9">
      <t>イガイ</t>
    </rPh>
    <phoneticPr fontId="7"/>
  </si>
  <si>
    <t>構成員（農業者）</t>
    <rPh sb="0" eb="3">
      <t>コウセイイン</t>
    </rPh>
    <rPh sb="4" eb="7">
      <t>ノウギョウシャ</t>
    </rPh>
    <phoneticPr fontId="7"/>
  </si>
  <si>
    <t>広域化・
体制強化</t>
    <rPh sb="0" eb="3">
      <t>コウイキカ</t>
    </rPh>
    <rPh sb="5" eb="7">
      <t>タイセイ</t>
    </rPh>
    <rPh sb="7" eb="9">
      <t>キョウカ</t>
    </rPh>
    <phoneticPr fontId="7"/>
  </si>
  <si>
    <t>実施状況確認表</t>
    <rPh sb="0" eb="2">
      <t>ジッシ</t>
    </rPh>
    <rPh sb="2" eb="4">
      <t>ジョウキョウ</t>
    </rPh>
    <rPh sb="4" eb="6">
      <t>カクニン</t>
    </rPh>
    <rPh sb="6" eb="7">
      <t>オモテ</t>
    </rPh>
    <phoneticPr fontId="7"/>
  </si>
  <si>
    <t>（別紙）</t>
    <rPh sb="1" eb="3">
      <t>ベッシ</t>
    </rPh>
    <phoneticPr fontId="7"/>
  </si>
  <si>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</si>
  <si>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</si>
  <si>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</si>
  <si>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</si>
  <si>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</si>
  <si>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</si>
  <si>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</si>
  <si>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</si>
  <si>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</si>
  <si>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</si>
  <si>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</si>
  <si>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</si>
  <si>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</si>
  <si>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</si>
  <si>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</si>
  <si>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</si>
  <si>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</si>
  <si>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</si>
  <si>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</si>
  <si>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</si>
  <si>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</si>
  <si>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</si>
  <si>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</si>
  <si>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</si>
  <si>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</si>
  <si>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</si>
  <si>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</si>
  <si>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</si>
  <si>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</si>
  <si>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</si>
  <si>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</si>
  <si>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</si>
  <si>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</si>
  <si>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</si>
  <si>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</si>
  <si>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</si>
  <si>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</si>
  <si>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</si>
  <si>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</si>
  <si>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</si>
  <si>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</si>
  <si>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</si>
  <si>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</si>
  <si>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</si>
  <si>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</si>
  <si>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</si>
  <si>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</si>
  <si>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</si>
  <si>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</si>
  <si>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</si>
  <si>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</si>
  <si>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</si>
  <si>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</si>
  <si>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</si>
  <si>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</si>
  <si>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</si>
  <si>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</si>
  <si>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</si>
  <si>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</si>
  <si>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</si>
  <si>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</si>
  <si>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</si>
  <si>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</si>
  <si>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</si>
  <si>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</si>
  <si>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</si>
  <si>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</si>
  <si>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</si>
  <si>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</si>
  <si>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</si>
  <si>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</si>
  <si>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</si>
  <si>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</si>
  <si>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</si>
  <si>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</si>
  <si>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</si>
  <si>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</si>
  <si>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</si>
  <si>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</si>
  <si>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</si>
  <si>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</si>
  <si>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</si>
  <si>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</si>
  <si>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</si>
  <si>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</si>
  <si>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</si>
  <si>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</si>
  <si>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</si>
  <si>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</si>
  <si>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</si>
  <si>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</si>
  <si>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</si>
  <si>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</si>
  <si>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</si>
  <si>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</si>
  <si>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</si>
  <si>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</si>
  <si>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</si>
  <si>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</si>
  <si>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</si>
  <si>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</si>
  <si>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</si>
  <si>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</si>
  <si>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</si>
  <si>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</si>
  <si>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</si>
  <si>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</si>
  <si>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</si>
  <si>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</si>
  <si>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</si>
  <si>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</si>
  <si>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</si>
  <si>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</si>
  <si>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</si>
  <si>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</si>
  <si>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</si>
  <si>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</si>
  <si>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</si>
  <si>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</si>
  <si>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</si>
  <si>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</si>
  <si>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</si>
  <si>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</si>
  <si>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</si>
  <si>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</si>
  <si>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</si>
  <si>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</si>
  <si>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</si>
  <si>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</si>
  <si>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</si>
  <si>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</si>
  <si>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</si>
  <si>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</si>
  <si>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</si>
  <si>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</si>
  <si>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</si>
  <si>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</si>
  <si>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</si>
  <si>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</si>
  <si>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</si>
  <si>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</si>
  <si>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</si>
  <si>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</si>
  <si>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</si>
  <si>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</si>
  <si>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</si>
  <si>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</si>
  <si>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</si>
  <si>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</si>
  <si>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</si>
  <si>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</si>
  <si>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</si>
  <si>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</si>
  <si>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</si>
  <si>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</si>
  <si>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</si>
  <si>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</si>
  <si>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</si>
  <si>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</si>
  <si>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</si>
  <si>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</si>
  <si>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</si>
  <si>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</si>
  <si>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</si>
  <si>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</si>
  <si>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</si>
  <si>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</si>
  <si>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</si>
  <si>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</si>
  <si>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</si>
  <si>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</si>
  <si>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</si>
  <si>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</si>
  <si>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</si>
  <si>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</si>
  <si>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</si>
  <si>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</si>
  <si>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</si>
  <si>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</si>
  <si>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</si>
  <si>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</si>
  <si>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</si>
  <si>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</si>
  <si>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</si>
  <si>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</si>
  <si>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</si>
  <si>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</si>
  <si>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</si>
  <si>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</si>
  <si>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</si>
  <si>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</si>
  <si>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</si>
  <si>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</si>
  <si>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</si>
  <si>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</si>
  <si>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</si>
  <si>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</si>
  <si>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</si>
  <si>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</si>
  <si>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</si>
  <si>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</si>
  <si>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</si>
  <si>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</si>
  <si>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</si>
  <si>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</si>
  <si>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</si>
  <si>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</si>
  <si>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</si>
  <si>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</si>
  <si>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</si>
  <si>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</si>
  <si>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</si>
  <si>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</si>
  <si>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</si>
  <si>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</si>
  <si>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</si>
  <si>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</si>
  <si>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</si>
  <si>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</si>
  <si>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</si>
  <si>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</si>
  <si>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</si>
  <si>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</si>
  <si>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</si>
  <si>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</si>
  <si>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</si>
  <si>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</si>
  <si>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</si>
  <si>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</si>
  <si>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</si>
  <si>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</si>
  <si>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</si>
  <si>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</si>
  <si>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</si>
  <si>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</si>
  <si>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</si>
  <si>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</si>
  <si>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</si>
  <si>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</si>
  <si>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</si>
  <si>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</si>
  <si>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</si>
  <si>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</si>
  <si>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</si>
  <si>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</si>
  <si>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</si>
  <si>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</si>
  <si>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</si>
  <si>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</si>
  <si>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</si>
  <si>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</si>
  <si>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</si>
  <si>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</si>
  <si>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</si>
  <si>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</si>
  <si>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</si>
  <si>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</si>
  <si>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</si>
  <si>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</si>
  <si>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</si>
  <si>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</si>
  <si>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</si>
  <si>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</si>
  <si>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</si>
  <si>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</si>
  <si>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</si>
  <si>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</si>
  <si>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</si>
  <si>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</si>
  <si>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</si>
  <si>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</si>
  <si>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</si>
  <si>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</si>
  <si>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</si>
  <si>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</si>
  <si>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</si>
  <si>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</si>
  <si>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</si>
  <si>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</si>
  <si>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</si>
  <si>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</si>
  <si>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</si>
  <si>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</si>
  <si>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</si>
  <si>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</si>
  <si>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</si>
  <si>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</si>
  <si>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</si>
  <si>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</si>
  <si>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</si>
  <si>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</si>
  <si>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</si>
  <si>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</si>
  <si>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</si>
  <si>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</si>
  <si>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</si>
  <si>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</si>
  <si>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</si>
  <si>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</si>
  <si>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</si>
  <si>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</si>
  <si>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</si>
  <si>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</si>
  <si>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</si>
  <si>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</si>
  <si>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</si>
  <si>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</si>
  <si>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</si>
  <si>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</si>
  <si>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</si>
  <si>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</si>
  <si>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</si>
  <si>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</si>
  <si>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</si>
  <si>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</si>
  <si>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</si>
  <si>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</si>
  <si>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</si>
  <si>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</si>
  <si>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</si>
  <si>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</si>
  <si>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</si>
  <si>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</si>
  <si>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</si>
  <si>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</si>
  <si>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</si>
  <si>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</si>
  <si>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</si>
  <si>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</si>
  <si>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</si>
  <si>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</si>
  <si>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</si>
  <si>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</si>
  <si>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</si>
  <si>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</si>
  <si>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</si>
  <si>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</si>
  <si>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</si>
  <si>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</si>
  <si>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</si>
  <si>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</si>
  <si>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</si>
  <si>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</si>
  <si>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</si>
  <si>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</si>
  <si>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</si>
  <si>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</si>
  <si>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</si>
  <si>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</si>
  <si>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</si>
  <si>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</si>
  <si>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</si>
  <si>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</si>
  <si>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</si>
  <si>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</si>
  <si>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</si>
  <si>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</si>
  <si>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</si>
  <si>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</si>
  <si>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</si>
  <si>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</si>
  <si>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</si>
  <si>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</si>
  <si>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</si>
  <si>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</si>
  <si>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</si>
  <si>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</si>
  <si>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</si>
  <si>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</si>
  <si>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</si>
  <si>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</si>
  <si>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</si>
  <si>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</si>
  <si>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</si>
  <si>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</si>
  <si>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</si>
  <si>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</si>
  <si>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</si>
  <si>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</si>
  <si>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</si>
  <si>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</si>
  <si>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</si>
  <si>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</si>
  <si>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</si>
  <si>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</si>
  <si>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</si>
  <si>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</si>
  <si>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</si>
  <si>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</si>
  <si>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</si>
  <si>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</si>
  <si>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</si>
  <si>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</si>
  <si>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</si>
  <si>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</si>
  <si>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</si>
  <si>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</si>
  <si>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</si>
  <si>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</si>
  <si>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</si>
  <si>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</si>
  <si>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</si>
  <si>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</si>
  <si>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</si>
  <si>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</si>
  <si>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</si>
  <si>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</si>
  <si>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</si>
  <si>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</si>
  <si>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</si>
  <si>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</si>
  <si>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</si>
  <si>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</si>
  <si>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</si>
  <si>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</si>
  <si>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</si>
  <si>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</si>
  <si>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</si>
  <si>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</si>
  <si>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</si>
  <si>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</si>
  <si>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</si>
  <si>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</si>
  <si>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</si>
  <si>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</si>
  <si>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</si>
  <si>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</si>
  <si>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</si>
  <si>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</si>
  <si>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</si>
  <si>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</si>
  <si>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</si>
  <si>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</si>
  <si>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</si>
  <si>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</si>
  <si>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</si>
  <si>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</si>
  <si>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</si>
  <si>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</si>
  <si>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</si>
  <si>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</si>
  <si>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</si>
  <si>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</si>
  <si>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</si>
  <si>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</si>
  <si>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</si>
  <si>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</si>
  <si>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</si>
  <si>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</si>
  <si>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</si>
  <si>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</si>
  <si>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</si>
  <si>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</si>
  <si>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</si>
  <si>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</si>
  <si>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</si>
  <si>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</si>
  <si>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</si>
  <si>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</si>
  <si>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</si>
  <si>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</si>
  <si>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</si>
  <si>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</si>
  <si>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</si>
  <si>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</si>
  <si>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</si>
  <si>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</si>
  <si>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</si>
  <si>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</si>
  <si>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</si>
  <si>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</si>
  <si>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</si>
  <si>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</si>
  <si>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</si>
  <si>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</si>
  <si>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</si>
  <si>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</si>
  <si>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</si>
  <si>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</si>
  <si>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</si>
  <si>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</si>
  <si>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</si>
  <si>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</si>
  <si>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</si>
  <si>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</si>
  <si>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</si>
  <si>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</si>
  <si>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</si>
  <si>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</si>
  <si>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</si>
  <si>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</si>
  <si>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</si>
  <si>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</si>
  <si>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</si>
  <si>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</si>
  <si>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</si>
  <si>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</si>
  <si>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</si>
  <si>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</si>
  <si>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</si>
  <si>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</si>
  <si>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</si>
  <si>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</si>
  <si>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</si>
  <si>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</si>
  <si>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</si>
  <si>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</si>
  <si>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</si>
  <si>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</si>
  <si>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</si>
  <si>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</si>
  <si>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</si>
  <si>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</si>
  <si>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</si>
  <si>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</si>
  <si>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</si>
  <si>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</si>
  <si>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</si>
  <si>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</si>
  <si>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</si>
  <si>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</si>
  <si>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</si>
  <si>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</si>
  <si>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</si>
  <si>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</si>
  <si>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</si>
  <si>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</si>
  <si>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</si>
  <si>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</si>
  <si>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</si>
  <si>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</si>
  <si>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</si>
  <si>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</si>
  <si>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</si>
  <si>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</si>
  <si>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</si>
  <si>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</si>
  <si>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</si>
  <si>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</si>
  <si>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</si>
  <si>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</si>
  <si>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</si>
  <si>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</si>
  <si>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</si>
  <si>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</si>
  <si>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</si>
  <si>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</si>
  <si>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</si>
  <si>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</si>
  <si>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</si>
  <si>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</si>
  <si>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</si>
  <si>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</si>
  <si>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</si>
  <si>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</si>
  <si>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</si>
  <si>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</si>
  <si>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</si>
  <si>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</si>
  <si>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</si>
  <si>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</si>
  <si>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</si>
  <si>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</si>
  <si>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</si>
  <si>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</si>
  <si>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</si>
  <si>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</si>
  <si>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</si>
  <si>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</si>
  <si>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</si>
  <si>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</si>
  <si>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</si>
  <si>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</si>
  <si>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</si>
  <si>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</si>
  <si>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</si>
  <si>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</si>
  <si>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</si>
  <si>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</si>
  <si>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</si>
  <si>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</si>
  <si>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</si>
  <si>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</si>
  <si>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</si>
  <si>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</si>
  <si>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</si>
  <si>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</si>
  <si>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</si>
  <si>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</si>
  <si>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</si>
  <si>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</si>
  <si>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</si>
  <si>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</si>
  <si>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</si>
  <si>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</si>
  <si>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</si>
  <si>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</si>
  <si>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</si>
  <si>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</si>
  <si>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</si>
  <si>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</si>
  <si>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</si>
  <si>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</si>
  <si>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</si>
  <si>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</si>
  <si>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</si>
  <si>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</si>
  <si>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</si>
  <si>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</si>
  <si>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</si>
  <si>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</si>
  <si>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</si>
  <si>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</si>
  <si>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</si>
  <si>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</si>
  <si>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</si>
  <si>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</si>
  <si>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</si>
  <si>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</si>
  <si>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</si>
  <si>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</si>
  <si>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</si>
  <si>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</si>
  <si>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</si>
  <si>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</si>
  <si>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</si>
  <si>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</si>
  <si>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</si>
  <si>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</si>
  <si>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</si>
  <si>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</si>
  <si>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</si>
  <si>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</si>
  <si>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</si>
  <si>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</si>
  <si>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</si>
  <si>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</si>
  <si>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</si>
  <si>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</si>
  <si>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</si>
  <si>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</si>
  <si>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</si>
  <si>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</si>
  <si>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</si>
  <si>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</si>
  <si>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</si>
  <si>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</si>
  <si>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</si>
  <si>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</si>
  <si>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</si>
  <si>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</si>
  <si>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</si>
  <si>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</si>
  <si>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</si>
  <si>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</si>
  <si>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</si>
  <si>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</si>
  <si>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</si>
  <si>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</si>
  <si>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</si>
  <si>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</si>
  <si>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</si>
  <si>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</si>
  <si>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</si>
  <si>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</si>
  <si>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</si>
  <si>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</si>
  <si>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</si>
  <si>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</si>
  <si>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</si>
  <si>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</si>
  <si>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</si>
  <si>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</si>
  <si>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</si>
  <si>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</si>
  <si>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</si>
  <si>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</si>
  <si>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</si>
  <si>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</si>
  <si>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</si>
  <si>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</si>
  <si>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</si>
  <si>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</si>
  <si>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</si>
  <si>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</si>
  <si>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</si>
  <si>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</si>
  <si>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</si>
  <si>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</si>
  <si>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</si>
  <si>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</si>
  <si>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</si>
  <si>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</si>
  <si>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</si>
  <si>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</si>
  <si>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</si>
  <si>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</si>
  <si>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</si>
  <si>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</si>
  <si>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</si>
  <si>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</si>
  <si>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</si>
  <si>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</si>
  <si>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</si>
  <si>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</si>
  <si>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</si>
  <si>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</si>
  <si>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</si>
  <si>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</si>
  <si>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</si>
  <si>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</si>
  <si>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</si>
  <si>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</si>
  <si>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</si>
  <si>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</si>
  <si>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</si>
  <si>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</si>
  <si>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</si>
  <si>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</si>
  <si>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</si>
  <si>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</si>
  <si>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</si>
  <si>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</si>
  <si>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</si>
  <si>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</si>
  <si>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</si>
  <si>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</si>
  <si>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</si>
  <si>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</si>
  <si>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</si>
  <si>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</si>
  <si>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</si>
  <si>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</si>
  <si>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</si>
  <si>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</si>
  <si>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</si>
  <si>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</si>
  <si>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</si>
  <si>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</si>
  <si>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</si>
  <si>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</si>
  <si>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</si>
  <si>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</si>
  <si>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</si>
  <si>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</si>
  <si>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</si>
  <si>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</si>
  <si>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</si>
  <si>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</si>
  <si>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</si>
  <si>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</si>
  <si>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</si>
  <si>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</si>
  <si>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</si>
  <si>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</si>
  <si>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</si>
  <si>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</si>
  <si>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</si>
  <si>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</si>
  <si>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</si>
  <si>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</si>
  <si>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</si>
  <si>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</si>
  <si>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</si>
  <si>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</si>
  <si>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</si>
  <si>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</si>
  <si>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</si>
  <si>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</si>
  <si>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</si>
  <si>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</si>
  <si>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</si>
  <si>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</si>
  <si>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</si>
  <si>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</si>
  <si>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</si>
  <si>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</si>
  <si>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</si>
  <si>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</si>
  <si>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</si>
  <si>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</si>
  <si>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</si>
  <si>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</si>
  <si>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</si>
  <si>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</si>
  <si>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</si>
  <si>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</si>
  <si>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</si>
  <si>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</si>
  <si>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</si>
  <si>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</si>
  <si>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</si>
  <si>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</si>
  <si>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</si>
  <si>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</si>
  <si>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</si>
  <si>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</si>
  <si>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</si>
  <si>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</si>
  <si>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</si>
  <si>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</si>
  <si>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</si>
  <si>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</si>
  <si>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</si>
  <si>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</si>
  <si>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</si>
  <si>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</si>
  <si>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</si>
  <si>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</si>
  <si>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</si>
  <si>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</si>
  <si>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</si>
  <si>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</si>
  <si>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</si>
  <si>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</si>
  <si>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</si>
  <si>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</si>
  <si>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</si>
  <si>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</si>
  <si>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</si>
  <si>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</si>
  <si>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</si>
  <si>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</si>
  <si>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</si>
  <si>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</si>
  <si>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</si>
  <si>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</si>
  <si>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</si>
  <si>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</si>
  <si>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</si>
  <si>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</si>
  <si>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</si>
  <si>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</si>
  <si>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</si>
  <si>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</si>
  <si>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</si>
  <si>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</si>
  <si>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</si>
  <si>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</si>
  <si>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</si>
  <si>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</si>
  <si>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</si>
  <si>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</si>
  <si>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</si>
  <si>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</si>
  <si>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</si>
  <si>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</si>
  <si>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</si>
  <si>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</si>
  <si>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</si>
  <si>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</si>
  <si>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</si>
  <si>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</si>
  <si>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</si>
  <si>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</si>
  <si>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</si>
  <si>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</si>
  <si>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</si>
  <si>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</si>
  <si>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</si>
  <si>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</si>
  <si>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</si>
  <si>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</si>
  <si>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</si>
  <si>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</si>
  <si>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</si>
  <si>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</si>
  <si>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</si>
  <si>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</si>
  <si>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</si>
  <si>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</si>
  <si>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</si>
  <si>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</si>
  <si>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</si>
  <si>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</si>
  <si>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</si>
  <si>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</si>
  <si>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</si>
  <si>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</si>
  <si>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</si>
  <si>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</si>
  <si>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</si>
  <si>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</si>
  <si>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</si>
  <si>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</si>
  <si>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</si>
  <si>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</si>
  <si>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</si>
  <si>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</si>
  <si>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</si>
  <si>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</si>
  <si>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</si>
  <si>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</si>
  <si>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</si>
  <si>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</si>
  <si>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</si>
  <si>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</si>
  <si>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</si>
  <si>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</si>
  <si>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</si>
  <si>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</si>
  <si>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</si>
  <si>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</si>
  <si>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</si>
  <si>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</si>
  <si>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</si>
  <si>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</si>
  <si>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</si>
  <si>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</si>
  <si>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</si>
  <si>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</si>
  <si>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</si>
  <si>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</si>
  <si>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</si>
  <si>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</si>
  <si>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</si>
  <si>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</si>
  <si>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</si>
  <si>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</si>
  <si>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</si>
  <si>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</si>
  <si>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</si>
  <si>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</si>
  <si>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</si>
  <si>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</si>
  <si>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</si>
  <si>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</si>
  <si>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</si>
  <si>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</si>
  <si>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</si>
  <si>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</si>
  <si>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</si>
  <si>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</si>
  <si>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</si>
  <si>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</si>
  <si>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</si>
  <si>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</si>
  <si>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</si>
  <si>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</si>
  <si>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</si>
  <si>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</si>
  <si>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</si>
  <si>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</si>
  <si>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</si>
  <si>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</si>
  <si>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</si>
  <si>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</si>
  <si>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</si>
  <si>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</si>
  <si>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</si>
  <si>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</si>
  <si>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</si>
  <si>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</si>
  <si>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</si>
  <si>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</si>
  <si>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</si>
  <si>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</si>
  <si>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</si>
  <si>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</si>
  <si>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</si>
  <si>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</si>
  <si>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</si>
  <si>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</si>
  <si>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</si>
  <si>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</si>
  <si>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</si>
  <si>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</si>
  <si>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</si>
  <si>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</si>
  <si>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</si>
  <si>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</si>
  <si>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</si>
  <si>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</si>
  <si>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</si>
  <si>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</si>
  <si>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</si>
  <si>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</si>
  <si>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</si>
  <si>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</si>
  <si>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</si>
  <si>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</si>
  <si>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</si>
  <si>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</si>
  <si>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</si>
  <si>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</si>
  <si>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</si>
  <si>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</si>
  <si>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</si>
  <si>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</si>
  <si>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</si>
  <si>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</si>
  <si>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</si>
  <si>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</si>
  <si>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</si>
  <si>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</si>
  <si>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</si>
  <si>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</si>
  <si>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</si>
  <si>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</si>
  <si>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</si>
  <si>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</si>
  <si>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</si>
  <si>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</si>
  <si>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</si>
  <si>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</si>
  <si>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</si>
  <si>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</si>
  <si>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</si>
  <si>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</si>
  <si>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</si>
  <si>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</si>
  <si>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</si>
  <si>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</si>
  <si>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</si>
  <si>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</si>
  <si>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</si>
  <si>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</si>
  <si>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</si>
  <si>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</si>
  <si>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</si>
  <si>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</si>
  <si>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</si>
  <si>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</si>
  <si>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</si>
  <si>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</si>
  <si>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</si>
  <si>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</si>
  <si>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</si>
  <si>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</si>
  <si>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</si>
  <si>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</si>
  <si>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</si>
  <si>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</si>
  <si>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</si>
  <si>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</si>
  <si>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</si>
  <si>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</si>
  <si>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</si>
  <si>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</si>
  <si>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</si>
  <si>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</si>
  <si>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</si>
  <si>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</si>
  <si>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</si>
  <si>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</si>
  <si>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</si>
  <si>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</si>
  <si>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</si>
  <si>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</si>
  <si>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</si>
  <si>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</si>
  <si>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</si>
  <si>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</si>
  <si>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</si>
  <si>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</si>
  <si>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</si>
  <si>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</si>
  <si>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</si>
  <si>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</si>
  <si>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</si>
  <si>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</si>
  <si>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</si>
  <si>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</si>
  <si>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</si>
  <si>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</si>
  <si>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</si>
  <si>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</si>
  <si>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</si>
  <si>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</si>
  <si>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</si>
  <si>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</si>
  <si>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</si>
  <si>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</si>
  <si>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</si>
  <si>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</si>
  <si>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</si>
  <si>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</si>
  <si>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</si>
  <si>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</si>
  <si>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</si>
  <si>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</si>
  <si>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</si>
  <si>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</si>
  <si>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</si>
  <si>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</si>
  <si>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</si>
  <si>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</si>
  <si>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</si>
  <si>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</si>
  <si>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</si>
  <si>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</si>
  <si>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</si>
  <si>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</si>
  <si>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</si>
  <si>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</si>
  <si>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</si>
  <si>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</si>
  <si>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</si>
  <si>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</si>
  <si>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</si>
  <si>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</si>
  <si>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</si>
  <si>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</si>
  <si>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</si>
  <si>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</si>
  <si>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</si>
  <si>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</si>
  <si>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</si>
  <si>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</si>
  <si>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</si>
  <si>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</si>
  <si>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</si>
  <si>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</si>
  <si>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</si>
  <si>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</si>
  <si>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</si>
  <si>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</si>
  <si>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</si>
  <si>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</si>
  <si>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</si>
  <si>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</si>
  <si>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</si>
  <si>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</si>
  <si>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</si>
  <si>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</si>
  <si>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</si>
  <si>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</si>
  <si>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</si>
  <si>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</si>
  <si>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</si>
  <si>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</si>
  <si>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</si>
  <si>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</si>
  <si>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</si>
  <si>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</si>
  <si>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</si>
  <si>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</si>
  <si>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</si>
  <si>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</si>
  <si>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</si>
  <si>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</si>
  <si>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</si>
  <si>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</si>
  <si>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</si>
  <si>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</si>
  <si>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</si>
  <si>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</si>
  <si>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</si>
  <si>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</si>
  <si>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</si>
  <si>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</si>
  <si>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</si>
  <si>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</si>
  <si>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</si>
  <si>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</si>
  <si>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</si>
  <si>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</si>
  <si>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</si>
  <si>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</si>
  <si>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</si>
  <si>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</si>
  <si>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</si>
  <si>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</si>
  <si>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</si>
  <si>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</si>
  <si>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</si>
  <si>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</si>
  <si>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</si>
  <si>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</si>
  <si>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</si>
  <si>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</si>
  <si>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</si>
  <si>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</si>
  <si>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</si>
  <si>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</si>
  <si>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</si>
  <si>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</si>
  <si>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</si>
  <si>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</si>
  <si>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</si>
  <si>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</si>
  <si>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</si>
  <si>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</si>
  <si>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</si>
  <si>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</si>
  <si>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</si>
  <si>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</si>
  <si>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</si>
  <si>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</si>
  <si>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</si>
  <si>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</si>
  <si>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</si>
  <si>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</si>
  <si>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</si>
  <si>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</si>
  <si>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</si>
  <si>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</si>
  <si>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</si>
  <si>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</si>
  <si>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</si>
  <si>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</si>
  <si>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</si>
  <si>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</si>
  <si>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</si>
  <si>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</si>
  <si>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</si>
  <si>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</si>
  <si>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</si>
  <si>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</si>
  <si>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</si>
  <si>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</si>
  <si>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</si>
  <si>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</si>
  <si>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</si>
  <si>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</si>
  <si>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</si>
  <si>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</si>
  <si>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</si>
  <si>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</si>
  <si>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</si>
  <si>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</si>
  <si>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</si>
  <si>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</si>
  <si>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</si>
  <si>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</si>
  <si>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</si>
  <si>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</si>
  <si>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</si>
  <si>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</si>
  <si>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</si>
  <si>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</si>
  <si>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</si>
  <si>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</si>
  <si>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</si>
  <si>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</si>
  <si>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</si>
  <si>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</si>
  <si>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</si>
  <si>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</si>
  <si>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</si>
  <si>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</si>
  <si>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</si>
  <si>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</si>
  <si>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</si>
  <si>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</si>
  <si>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</si>
  <si>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</si>
  <si>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</si>
  <si>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</si>
  <si>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</si>
  <si>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</si>
  <si>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</si>
  <si>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</si>
  <si>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</si>
  <si>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</si>
  <si>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</si>
  <si>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</si>
  <si>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</si>
  <si>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</si>
  <si>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</si>
  <si>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</si>
  <si>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</si>
  <si>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</si>
  <si>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</si>
  <si>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</si>
  <si>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</si>
  <si>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</si>
  <si>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</si>
  <si>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</si>
  <si>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</si>
  <si>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</si>
  <si>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</si>
  <si>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</si>
  <si>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</si>
  <si>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</si>
  <si>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</si>
  <si>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</si>
  <si>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</si>
  <si>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</si>
  <si>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</si>
  <si>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</si>
  <si>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</si>
  <si>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</si>
  <si>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</si>
  <si>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</si>
  <si>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</si>
  <si>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</si>
  <si>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</si>
  <si>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</si>
  <si>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</si>
  <si>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</si>
  <si>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</si>
  <si>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</si>
  <si>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</si>
  <si>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</si>
  <si>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</si>
  <si>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</si>
  <si>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</si>
  <si>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</si>
  <si>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</si>
  <si>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</si>
  <si>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</si>
  <si>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</si>
  <si>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</si>
  <si>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</si>
  <si>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</si>
  <si>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</si>
  <si>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</si>
  <si>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</si>
  <si>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</si>
  <si>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</si>
  <si>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</si>
  <si>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</si>
  <si>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</si>
  <si>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</si>
  <si>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</si>
  <si>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</si>
  <si>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</si>
  <si>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</si>
  <si>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</si>
  <si>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</si>
  <si>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</si>
  <si>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</si>
  <si>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</si>
  <si>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</si>
  <si>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</si>
  <si>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</si>
  <si>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</si>
  <si>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</si>
  <si>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</si>
  <si>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</si>
  <si>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</si>
  <si>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</si>
  <si>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</si>
  <si>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</si>
  <si>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</si>
  <si>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</si>
  <si>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</si>
  <si>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</si>
  <si>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</si>
  <si>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</si>
  <si>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</si>
  <si>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</si>
  <si>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</si>
  <si>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</si>
  <si>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</si>
  <si>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</si>
  <si>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</si>
  <si>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</si>
  <si>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</si>
  <si>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</si>
  <si>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</si>
  <si>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</si>
  <si>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</si>
  <si>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</si>
  <si>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</si>
  <si>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</si>
  <si>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</si>
  <si>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</si>
  <si>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</si>
  <si>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</si>
  <si>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</si>
  <si>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</si>
  <si>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</si>
  <si>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</si>
  <si>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</si>
  <si>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</si>
  <si>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</si>
  <si>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</si>
  <si>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</si>
  <si>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</si>
  <si>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</si>
  <si>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</si>
  <si>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</si>
  <si>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</si>
  <si>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</si>
  <si>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</si>
  <si>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</si>
  <si>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</si>
  <si>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</si>
  <si>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</si>
  <si>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</si>
  <si>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</si>
  <si>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</si>
  <si>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</si>
  <si>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</si>
  <si>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</si>
  <si>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</si>
  <si>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</si>
  <si>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</si>
  <si>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</si>
  <si>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</si>
  <si>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</si>
  <si>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</si>
  <si>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</si>
  <si>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</si>
  <si>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</si>
  <si>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</si>
  <si>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</si>
  <si>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</si>
  <si>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</si>
  <si>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</si>
  <si>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</si>
  <si>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</si>
  <si>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</si>
  <si>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</si>
  <si>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</si>
  <si>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</si>
  <si>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</si>
  <si>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</si>
  <si>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</si>
  <si>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</si>
  <si>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</si>
  <si>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</si>
  <si>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</si>
  <si>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</si>
  <si>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</si>
  <si>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</si>
  <si>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</si>
  <si>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</si>
  <si>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</si>
  <si>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</si>
  <si>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</si>
  <si>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</si>
  <si>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</si>
  <si>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</si>
  <si>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</si>
  <si>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</si>
  <si>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</si>
  <si>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</si>
  <si>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</si>
  <si>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</si>
  <si>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</si>
  <si>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</si>
  <si>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</si>
  <si>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</si>
  <si>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</si>
  <si>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</si>
  <si>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</si>
  <si>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</si>
  <si>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</si>
  <si>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</si>
  <si>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</si>
  <si>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</si>
  <si>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</si>
  <si>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</si>
  <si>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</si>
  <si>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</si>
  <si>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</si>
  <si>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</si>
  <si>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</si>
  <si>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</si>
  <si>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</si>
  <si>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</si>
  <si>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</si>
  <si>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</si>
  <si>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</si>
  <si>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</si>
  <si>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</si>
  <si>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</si>
  <si>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</si>
  <si>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</si>
  <si>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</si>
  <si>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</si>
  <si>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</si>
  <si>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</si>
  <si>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</si>
  <si>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</si>
  <si>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</si>
  <si>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</si>
  <si>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</si>
  <si>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</si>
  <si>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</si>
  <si>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</si>
  <si>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</si>
  <si>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</si>
  <si>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</si>
  <si>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</si>
  <si>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</si>
  <si>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</si>
  <si>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</si>
  <si>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</si>
  <si>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</si>
  <si>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</si>
  <si>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</si>
  <si>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</si>
  <si>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</si>
  <si>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</si>
  <si>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</si>
  <si>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</si>
  <si>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</si>
  <si>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</si>
  <si>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</si>
  <si>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</si>
  <si>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</si>
  <si>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</si>
  <si>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</si>
  <si>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</si>
  <si>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</si>
  <si>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</si>
  <si>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</si>
  <si>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</si>
  <si>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</si>
  <si>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</si>
  <si>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</si>
  <si>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</si>
  <si>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</si>
  <si>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</si>
  <si>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</si>
  <si>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</si>
  <si>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</si>
  <si>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</si>
  <si>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</si>
  <si>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</si>
  <si>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</si>
  <si>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</si>
  <si>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</si>
  <si>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</si>
  <si>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</si>
  <si>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</si>
  <si>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</si>
  <si>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</si>
  <si>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</si>
  <si>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</si>
  <si>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</si>
  <si>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</si>
  <si>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</si>
  <si>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</si>
  <si>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</si>
  <si>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</si>
  <si>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</si>
  <si>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</si>
  <si>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</si>
  <si>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</si>
  <si>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</si>
  <si>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</si>
  <si>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</si>
  <si>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</si>
  <si>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</si>
  <si>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</si>
  <si>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</si>
  <si>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</si>
  <si>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</si>
  <si>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</si>
  <si>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</si>
  <si>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</si>
  <si>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</si>
  <si>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</si>
  <si>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</si>
  <si>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</si>
  <si>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</si>
  <si>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</si>
  <si>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</si>
  <si>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</si>
  <si>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</si>
  <si>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</si>
  <si>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</si>
  <si>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</si>
  <si>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</si>
  <si>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</si>
  <si>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</si>
  <si>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</si>
  <si>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</si>
  <si>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</si>
  <si>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</si>
  <si>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</si>
  <si>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</si>
  <si>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</si>
  <si>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</si>
  <si>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</si>
  <si>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</si>
  <si>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</si>
  <si>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</si>
  <si>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</si>
  <si>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</si>
  <si>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</si>
  <si>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</si>
  <si>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</si>
  <si>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</si>
  <si>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</si>
  <si>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</si>
  <si>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</si>
  <si>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</si>
  <si>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</si>
  <si>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</si>
  <si>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</si>
  <si>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</si>
  <si>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</si>
  <si>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</si>
  <si>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</si>
  <si>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</si>
  <si>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</si>
  <si>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</si>
  <si>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</si>
  <si>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</si>
  <si>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</si>
  <si>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</si>
  <si>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</si>
  <si>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</si>
  <si>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</si>
  <si>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</si>
  <si>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</si>
  <si>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</si>
  <si>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</si>
  <si>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</si>
  <si>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</si>
  <si>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</si>
  <si>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</si>
  <si>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</si>
  <si>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</si>
  <si>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</si>
  <si>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</si>
  <si>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</si>
  <si>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</si>
  <si>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</si>
  <si>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</si>
  <si>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</si>
  <si>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</si>
  <si>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</si>
  <si>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</si>
  <si>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</si>
  <si>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</si>
  <si>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</si>
  <si>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</si>
  <si>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</si>
  <si>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</si>
  <si>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</si>
  <si>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</si>
  <si>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</si>
  <si>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</si>
  <si>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</si>
  <si>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</si>
  <si>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</si>
  <si>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</si>
  <si>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</si>
  <si>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</si>
  <si>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</si>
  <si>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</si>
  <si>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</si>
  <si>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</si>
  <si>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</si>
  <si>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</si>
  <si>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</si>
  <si>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</si>
  <si>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</si>
  <si>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</si>
  <si>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</si>
  <si>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</si>
  <si>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</si>
  <si>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</si>
  <si>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</si>
  <si>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</si>
  <si>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</si>
  <si>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</si>
  <si>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</si>
  <si>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</si>
  <si>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</si>
  <si>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</si>
  <si>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</si>
  <si>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</si>
  <si>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</si>
  <si>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</si>
  <si>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</si>
  <si>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</si>
  <si>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</si>
  <si>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</si>
  <si>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</si>
  <si>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</si>
  <si>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</si>
  <si>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</si>
  <si>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</si>
  <si>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</si>
  <si>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</si>
  <si>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</si>
  <si>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</si>
  <si>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</si>
  <si>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</si>
  <si>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</si>
  <si>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</si>
  <si>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</si>
  <si>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</si>
  <si>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</si>
  <si>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</si>
  <si>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</si>
  <si>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</si>
  <si>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</si>
  <si>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</si>
  <si>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</si>
  <si>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</si>
  <si>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</si>
  <si>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</si>
  <si>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</si>
  <si>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</si>
  <si>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</si>
  <si>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</si>
  <si>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</si>
  <si>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</si>
  <si>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</si>
  <si>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</si>
  <si>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</si>
  <si>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</si>
  <si>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</si>
  <si>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</si>
  <si>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</si>
  <si>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</si>
  <si>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</si>
  <si>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</si>
  <si>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</si>
  <si>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</si>
  <si>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</si>
  <si>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</si>
  <si>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</si>
  <si>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</si>
  <si>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</si>
  <si>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</si>
  <si>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</si>
  <si>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</si>
  <si>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</si>
  <si>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</si>
  <si>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</si>
  <si>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</si>
  <si>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</si>
  <si>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</si>
  <si>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</si>
  <si>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</si>
  <si>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</si>
  <si>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</si>
  <si>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</si>
  <si>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</si>
  <si>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</si>
  <si>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</si>
  <si>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</si>
  <si>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</si>
  <si>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</si>
  <si>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</si>
  <si>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</si>
  <si>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</si>
  <si>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</si>
  <si>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</si>
  <si>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</si>
  <si>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</si>
  <si>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</si>
  <si>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</si>
  <si>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</si>
  <si>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</si>
  <si>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</si>
  <si>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</si>
  <si>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</si>
  <si>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</si>
  <si>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</si>
  <si>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</si>
  <si>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</si>
  <si>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</si>
  <si>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</si>
  <si>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</si>
  <si>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</si>
  <si>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</si>
  <si>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</si>
  <si>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</si>
  <si>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</si>
  <si>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</si>
  <si>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</si>
  <si>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</si>
  <si>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</si>
  <si>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</si>
  <si>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</si>
  <si>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</si>
  <si>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</si>
  <si>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</si>
  <si>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</si>
  <si>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</si>
  <si>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</si>
  <si>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</si>
  <si>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</si>
  <si>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</si>
  <si>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</si>
  <si>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</si>
  <si>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</si>
  <si>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</si>
  <si>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</si>
  <si>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</si>
  <si>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</si>
  <si>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</si>
  <si>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</si>
  <si>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</si>
  <si>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</si>
  <si>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</si>
  <si>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</si>
  <si>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</si>
  <si>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</si>
  <si>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</si>
  <si>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</si>
  <si>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</si>
  <si>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</si>
  <si>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</si>
  <si>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</si>
  <si>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</si>
  <si>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</si>
  <si>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</si>
  <si>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</si>
  <si>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</si>
  <si>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</si>
  <si>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</si>
  <si>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</si>
  <si>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</si>
  <si>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</si>
  <si>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</si>
  <si>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</si>
  <si>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</si>
  <si>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</si>
  <si>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</si>
  <si>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</si>
  <si>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</si>
  <si>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</si>
  <si>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</si>
  <si>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</si>
  <si>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</si>
  <si>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</si>
  <si>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</si>
  <si>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</si>
  <si>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</si>
  <si>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</si>
  <si>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</si>
  <si>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</si>
  <si>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</si>
  <si>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</si>
  <si>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</si>
  <si>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</si>
  <si>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</si>
  <si>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</si>
  <si>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</si>
  <si>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</si>
  <si>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</si>
  <si>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</si>
  <si>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</si>
  <si>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</si>
  <si>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</si>
  <si>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</si>
  <si>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</si>
  <si>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</si>
  <si>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</si>
  <si>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</si>
  <si>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</si>
  <si>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</si>
  <si>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</si>
  <si>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</si>
  <si>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</si>
  <si>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</si>
  <si>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</si>
  <si>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</si>
  <si>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</si>
  <si>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</si>
  <si>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</si>
  <si>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</si>
  <si>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</si>
  <si>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</si>
  <si>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</si>
  <si>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</si>
  <si>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</si>
  <si>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</si>
  <si>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</si>
  <si>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</si>
  <si>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</si>
  <si>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</si>
  <si>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</si>
  <si>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</si>
  <si>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</si>
  <si>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</si>
  <si>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</si>
  <si>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</si>
  <si>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</si>
  <si>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</si>
  <si>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</si>
  <si>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</si>
  <si>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</si>
  <si>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</si>
  <si>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</si>
  <si>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</si>
  <si>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</si>
  <si>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</si>
  <si>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</si>
  <si>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</si>
  <si>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</si>
  <si>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</si>
  <si>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</si>
  <si>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</si>
  <si>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</si>
  <si>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</si>
  <si>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</si>
  <si>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</si>
  <si>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</si>
  <si>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</si>
  <si>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</si>
  <si>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</si>
  <si>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</si>
  <si>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</si>
  <si>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</si>
  <si>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</si>
  <si>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</si>
  <si>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</si>
  <si>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</si>
  <si>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</si>
  <si>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</si>
  <si>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</si>
  <si>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</si>
  <si>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</si>
  <si>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</si>
  <si>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</si>
  <si>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</si>
  <si>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</si>
  <si>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</si>
  <si>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</si>
  <si>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</si>
  <si>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</si>
  <si>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</si>
  <si>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</si>
  <si>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</si>
  <si>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</si>
  <si>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</si>
  <si>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</si>
  <si>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</si>
  <si>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</si>
  <si>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</si>
  <si>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</si>
  <si>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</si>
  <si>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</si>
  <si>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</si>
  <si>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</si>
  <si>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</si>
  <si>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</si>
  <si>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</si>
  <si>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</si>
  <si>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</si>
  <si>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</si>
  <si>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</si>
  <si>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</si>
  <si>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</si>
  <si>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</si>
  <si>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</si>
  <si>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</si>
  <si>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</si>
  <si>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</si>
  <si>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</si>
  <si>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</si>
  <si>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</si>
  <si>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</si>
  <si>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</si>
  <si>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</si>
  <si>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</si>
  <si>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</si>
  <si>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</si>
  <si>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</si>
  <si>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</si>
  <si>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</si>
  <si>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</si>
  <si>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</si>
  <si>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</si>
  <si>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</si>
  <si>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</si>
  <si>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</si>
  <si>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</si>
  <si>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</si>
  <si>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</si>
  <si>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</si>
  <si>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</si>
  <si>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</si>
  <si>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</si>
  <si>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</si>
  <si>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</si>
  <si>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</si>
  <si>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</si>
  <si>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</si>
  <si>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</si>
  <si>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</si>
  <si>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</si>
  <si>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</si>
  <si>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</si>
  <si>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</si>
  <si>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</si>
  <si>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</si>
  <si>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</si>
  <si>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</si>
  <si>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</si>
  <si>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</si>
  <si>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</si>
  <si>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</si>
  <si>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</si>
  <si>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</si>
  <si>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</si>
  <si>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</si>
  <si>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</si>
  <si>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</si>
  <si>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</si>
  <si>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</si>
  <si>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</si>
  <si>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</si>
  <si>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</si>
  <si>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</si>
  <si>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</si>
  <si>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</si>
  <si>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</si>
  <si>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</si>
  <si>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</si>
  <si>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</si>
  <si>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</si>
  <si>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</si>
  <si>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</si>
  <si>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</si>
  <si>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</si>
  <si>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</si>
  <si>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</si>
  <si>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</si>
  <si>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</si>
  <si>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</si>
  <si>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</si>
  <si>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</si>
  <si>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</si>
  <si>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</si>
  <si>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</si>
  <si>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</si>
  <si>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</si>
  <si>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</si>
  <si>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</si>
  <si>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</si>
  <si>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</si>
  <si>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</si>
  <si>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</si>
  <si>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</si>
  <si>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</si>
  <si>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</si>
  <si>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</si>
  <si>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</si>
  <si>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</si>
  <si>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</si>
  <si>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</si>
  <si>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</si>
  <si>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</si>
  <si>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</si>
  <si>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</si>
  <si>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</si>
  <si>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</si>
  <si>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</si>
  <si>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</si>
  <si>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</si>
  <si>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</si>
  <si>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</si>
  <si>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</si>
  <si>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</si>
  <si>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</si>
  <si>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</si>
  <si>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</si>
  <si>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</si>
  <si>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</si>
  <si>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</si>
  <si>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</si>
  <si>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</si>
  <si>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</si>
  <si>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</si>
  <si>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</si>
  <si>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</si>
  <si>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</si>
  <si>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</si>
  <si>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</si>
  <si>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</si>
  <si>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</si>
  <si>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</si>
  <si>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</si>
  <si>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</si>
  <si>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</si>
  <si>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</si>
  <si>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</si>
  <si>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</si>
  <si>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</si>
  <si>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</si>
  <si>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</si>
  <si>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</si>
  <si>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</si>
  <si>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</si>
  <si>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</si>
  <si>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</si>
  <si>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</si>
  <si>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</si>
  <si>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</si>
  <si>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</si>
  <si>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</si>
  <si>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</si>
  <si>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</si>
  <si>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</si>
  <si>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</si>
  <si>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</si>
  <si>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</si>
  <si>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</si>
  <si>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</si>
  <si>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</si>
  <si>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</si>
  <si>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</si>
  <si>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</si>
  <si>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</si>
  <si>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</si>
  <si>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</si>
  <si>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</si>
  <si>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</si>
  <si>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</si>
  <si>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</si>
  <si>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</si>
  <si>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</si>
  <si>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</si>
  <si>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</si>
  <si>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</si>
  <si>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</si>
  <si>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</si>
  <si>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</si>
  <si>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</si>
  <si>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</si>
  <si>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</si>
  <si>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</si>
  <si>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</si>
  <si>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</si>
  <si>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</si>
  <si>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</si>
  <si>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</si>
  <si>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</si>
  <si>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</si>
  <si>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</si>
  <si>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</si>
  <si>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</si>
  <si>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</si>
  <si>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</si>
  <si>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</si>
  <si>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</si>
  <si>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</si>
  <si>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</si>
  <si>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</si>
  <si>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</si>
  <si>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</si>
  <si>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</si>
  <si>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</si>
  <si>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</si>
  <si>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</si>
  <si>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</si>
  <si>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</si>
  <si>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</si>
  <si>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</si>
  <si>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</si>
  <si>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</si>
  <si>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</si>
  <si>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</si>
  <si>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</si>
  <si>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</si>
  <si>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</si>
  <si>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</si>
  <si>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</si>
  <si>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</si>
  <si>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</si>
  <si>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</si>
  <si>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</si>
  <si>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</si>
  <si>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</si>
  <si>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</si>
  <si>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</si>
  <si>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</si>
  <si>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</si>
  <si>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</si>
  <si>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</si>
  <si>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</si>
  <si>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</si>
  <si>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</si>
  <si>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</si>
  <si>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</si>
  <si>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</si>
  <si>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</si>
  <si>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</si>
  <si>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</si>
  <si>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</si>
  <si>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</si>
  <si>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</si>
  <si>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</si>
  <si>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</si>
  <si>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</si>
  <si>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</si>
  <si>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</si>
  <si>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</si>
  <si>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</si>
  <si>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</si>
  <si>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</si>
  <si>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</si>
  <si>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</si>
  <si>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</si>
  <si>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</si>
  <si>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</si>
  <si>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</si>
  <si>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</si>
  <si>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</si>
  <si>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</si>
  <si>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</si>
  <si>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</si>
  <si>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</si>
  <si>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</si>
  <si>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</si>
  <si>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</si>
  <si>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</si>
  <si>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</si>
  <si>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</si>
  <si>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</si>
  <si>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</si>
  <si>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</si>
  <si>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</si>
  <si>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</si>
  <si>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</si>
  <si>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</si>
  <si>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</si>
  <si>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</si>
  <si>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</si>
  <si>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</si>
  <si>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</si>
  <si>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</si>
  <si>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</si>
  <si>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</si>
  <si>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</si>
  <si>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</si>
  <si>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</si>
  <si>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</si>
  <si>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</si>
  <si>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</si>
  <si>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</si>
  <si>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</si>
  <si>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</si>
  <si>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</si>
  <si>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</si>
  <si>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</si>
  <si>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</si>
  <si>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</si>
  <si>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</si>
  <si>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</si>
  <si>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</si>
  <si>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</si>
  <si>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</si>
  <si>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</si>
  <si>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</si>
  <si>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</si>
  <si>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</si>
  <si>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</si>
  <si>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</si>
  <si>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</si>
  <si>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</si>
  <si>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</si>
  <si>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</si>
  <si>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</si>
  <si>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</si>
  <si>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</si>
  <si>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</si>
  <si>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</si>
  <si>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</si>
  <si>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</si>
  <si>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</si>
  <si>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</si>
  <si>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</si>
  <si>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</si>
  <si>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</si>
  <si>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</si>
  <si>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</si>
  <si>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</si>
  <si>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</si>
  <si>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</si>
  <si>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</si>
  <si>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</si>
  <si>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</si>
  <si>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</si>
  <si>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</si>
  <si>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</si>
  <si>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</si>
  <si>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</si>
  <si>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</si>
  <si>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</si>
  <si>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</si>
  <si>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</si>
  <si>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</si>
  <si>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</si>
  <si>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</si>
  <si>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</si>
  <si>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</si>
  <si>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</si>
  <si>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</si>
  <si>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</si>
  <si>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</si>
  <si>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</si>
  <si>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</si>
  <si>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</si>
  <si>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</si>
  <si>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</si>
  <si>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</si>
  <si>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</si>
  <si>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</si>
  <si>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</si>
  <si>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</si>
  <si>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</si>
  <si>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</si>
  <si>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</si>
  <si>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</si>
  <si>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</si>
  <si>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</si>
  <si>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</si>
  <si>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</si>
  <si>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</si>
  <si>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</si>
  <si>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</si>
  <si>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</si>
  <si>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</si>
  <si>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</si>
  <si>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</si>
  <si>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</si>
  <si>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</si>
  <si>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</si>
  <si>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</si>
  <si>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</si>
  <si>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</si>
  <si>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</si>
  <si>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</si>
  <si>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</si>
  <si>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</si>
  <si>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</si>
  <si>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</si>
  <si>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</si>
  <si>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</si>
  <si>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</si>
  <si>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</si>
  <si>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</si>
  <si>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</si>
  <si>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</si>
  <si>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</si>
  <si>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</si>
  <si>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</si>
  <si>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</si>
  <si>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</si>
  <si>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</si>
  <si>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</si>
  <si>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</si>
  <si>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</si>
  <si>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</si>
  <si>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</si>
  <si>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</si>
  <si>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</si>
  <si>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</si>
  <si>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</si>
  <si>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</si>
  <si>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</si>
  <si>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</si>
  <si>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</si>
  <si>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</si>
  <si>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</si>
  <si>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</si>
  <si>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</si>
  <si>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</si>
  <si>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</si>
  <si>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</si>
  <si>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</si>
  <si>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</si>
  <si>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</si>
  <si>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</si>
  <si>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</si>
  <si>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</si>
  <si>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</si>
  <si>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</si>
  <si>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</si>
  <si>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</si>
  <si>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</si>
  <si>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</si>
  <si>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</si>
  <si>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</si>
  <si>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</si>
  <si>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</si>
  <si>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</si>
  <si>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</si>
  <si>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</si>
  <si>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</si>
  <si>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</si>
  <si>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</si>
  <si>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</si>
  <si>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</si>
  <si>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</si>
  <si>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</si>
  <si>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</si>
  <si>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</si>
  <si>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</si>
  <si>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</si>
  <si>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</si>
  <si>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</si>
  <si>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</si>
  <si>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</si>
  <si>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</si>
  <si>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</si>
  <si>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</si>
  <si>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</si>
  <si>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</si>
  <si>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</si>
  <si>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</si>
  <si>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</si>
  <si>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</si>
  <si>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</si>
  <si>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</si>
  <si>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</si>
  <si>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</si>
  <si>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</si>
  <si>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</si>
  <si>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</si>
  <si>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</si>
  <si>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</si>
  <si>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</si>
  <si>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</si>
  <si>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</si>
  <si>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</si>
  <si>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</si>
  <si>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</si>
  <si>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</si>
  <si>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</si>
  <si>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</si>
  <si>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</si>
  <si>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</si>
  <si>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</si>
  <si>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</si>
  <si>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</si>
  <si>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</si>
  <si>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</si>
  <si>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</si>
  <si>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</si>
  <si>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</si>
  <si>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</si>
  <si>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</si>
  <si>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</si>
  <si>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</si>
  <si>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</si>
  <si>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</si>
  <si>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</si>
  <si>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</si>
  <si>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</si>
  <si>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</si>
  <si>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</si>
  <si>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</si>
  <si>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</si>
  <si>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</si>
  <si>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</si>
  <si>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</si>
  <si>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</si>
  <si>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</si>
  <si>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</si>
  <si>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</si>
  <si>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</si>
  <si>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</si>
  <si>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</si>
  <si>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</si>
  <si>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</si>
  <si>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</si>
  <si>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</si>
  <si>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</si>
  <si>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</si>
  <si>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</si>
  <si>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</si>
  <si>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</si>
  <si>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</si>
  <si>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</si>
  <si>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</si>
  <si>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</si>
  <si>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</si>
  <si>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</si>
  <si>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</si>
  <si>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</si>
  <si>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</si>
  <si>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</si>
  <si>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</si>
  <si>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</si>
  <si>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</si>
  <si>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</si>
  <si>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</si>
  <si>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</si>
  <si>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</si>
  <si>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</si>
  <si>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</si>
  <si>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</si>
  <si>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</si>
  <si>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</si>
  <si>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</si>
  <si>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</si>
  <si>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</si>
  <si>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</si>
  <si>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</si>
  <si>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</si>
  <si>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</si>
  <si>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</si>
  <si>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</si>
  <si>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</si>
  <si>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</si>
  <si>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</si>
  <si>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</si>
  <si>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</si>
  <si>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</si>
  <si>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</si>
  <si>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</si>
  <si>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</si>
  <si>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</si>
  <si>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</si>
  <si>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</si>
  <si>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</si>
  <si>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</si>
  <si>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</si>
  <si>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</si>
  <si>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</si>
  <si>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</si>
  <si>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</si>
  <si>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</si>
  <si>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</si>
  <si>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</si>
  <si>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</si>
  <si>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</si>
  <si>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</si>
  <si>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</si>
  <si>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</si>
  <si>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</si>
  <si>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</si>
  <si>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</si>
  <si>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</si>
  <si>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</si>
  <si>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</si>
  <si>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</si>
  <si>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</si>
  <si>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</si>
  <si>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</si>
  <si>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</si>
  <si>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</si>
  <si>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</si>
  <si>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</si>
  <si>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</si>
  <si>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</si>
  <si>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</si>
  <si>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</si>
  <si>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</si>
  <si>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</si>
  <si>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</si>
  <si>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</si>
  <si>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</si>
  <si>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</si>
  <si>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</si>
  <si>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</si>
  <si>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</si>
  <si>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</si>
  <si>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</si>
  <si>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</si>
  <si>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</si>
  <si>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</si>
  <si>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</si>
  <si>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</si>
  <si>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</si>
  <si>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</si>
  <si>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</si>
  <si>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</si>
  <si>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</si>
  <si>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</si>
  <si>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</si>
  <si>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</si>
  <si>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</si>
  <si>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</si>
  <si>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</si>
  <si>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</si>
  <si>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</si>
  <si>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</si>
  <si>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</si>
  <si>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</si>
  <si>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</si>
  <si>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</si>
  <si>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</si>
  <si>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</si>
  <si>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</si>
  <si>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</si>
  <si>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</si>
  <si>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</si>
  <si>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</si>
  <si>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</si>
  <si>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</si>
  <si>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</si>
  <si>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</si>
  <si>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</si>
  <si>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</si>
  <si>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</si>
  <si>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</si>
  <si>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</si>
  <si>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</si>
  <si>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</si>
  <si>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</si>
  <si>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</si>
  <si>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</si>
  <si>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</si>
  <si>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</si>
  <si>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</si>
  <si>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</si>
  <si>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</si>
  <si>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</si>
  <si>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</si>
  <si>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</si>
  <si>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</si>
  <si>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</si>
  <si>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</si>
  <si>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</si>
  <si>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</si>
  <si>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</si>
  <si>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</si>
  <si>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</si>
  <si>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</si>
  <si>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</si>
  <si>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</si>
  <si>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</si>
  <si>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</si>
  <si>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</si>
  <si>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</si>
  <si>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</si>
  <si>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</si>
  <si>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</si>
  <si>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</si>
  <si>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</si>
  <si>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</si>
  <si>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</si>
  <si>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</si>
  <si>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</si>
  <si>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</si>
  <si>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</si>
  <si>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</si>
  <si>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</si>
  <si>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</si>
  <si>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</si>
  <si>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</si>
  <si>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</si>
  <si>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</si>
  <si>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</si>
  <si>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</si>
  <si>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</si>
  <si>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</si>
  <si>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</si>
  <si>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</si>
  <si>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</si>
  <si>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</si>
  <si>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</si>
  <si>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</si>
  <si>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</si>
  <si>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</si>
  <si>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</si>
  <si>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</si>
  <si>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</si>
  <si>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</si>
  <si>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</si>
  <si>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</si>
  <si>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</si>
  <si>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</si>
  <si>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</si>
  <si>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</si>
  <si>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</si>
  <si>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</si>
  <si>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</si>
  <si>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</si>
  <si>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</si>
  <si>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</si>
  <si>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</si>
  <si>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</si>
  <si>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</si>
  <si>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</si>
  <si>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</si>
  <si>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</si>
  <si>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</si>
  <si>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</si>
  <si>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</si>
  <si>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</si>
  <si>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</si>
  <si>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</si>
  <si>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</si>
  <si>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</si>
  <si>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</si>
  <si>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</si>
  <si>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</si>
  <si>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</si>
  <si>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</si>
  <si>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</si>
  <si>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</si>
  <si>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</si>
  <si>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</si>
  <si>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</si>
  <si>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</si>
  <si>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</si>
  <si>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</si>
  <si>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</si>
  <si>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</si>
  <si>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</si>
  <si>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</si>
  <si>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</si>
  <si>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</si>
  <si>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</si>
  <si>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</si>
  <si>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</si>
  <si>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</si>
  <si>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</si>
  <si>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</si>
  <si>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</si>
  <si>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</si>
  <si>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</si>
  <si>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</si>
  <si>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</si>
  <si>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</si>
  <si>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</si>
  <si>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</si>
  <si>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</si>
  <si>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</si>
  <si>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</si>
  <si>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</si>
  <si>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</si>
  <si>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</si>
  <si>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</si>
  <si>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</si>
  <si>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</si>
  <si>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</si>
  <si>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</si>
  <si>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</si>
  <si>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</si>
  <si>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</si>
  <si>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</si>
  <si>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</si>
  <si>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</si>
  <si>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</si>
  <si>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</si>
  <si>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</si>
  <si>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</si>
  <si>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</si>
  <si>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</si>
  <si>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</si>
  <si>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</si>
  <si>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</si>
  <si>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</si>
  <si>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</si>
  <si>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</si>
  <si>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</si>
  <si>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</si>
  <si>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</si>
  <si>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</si>
  <si>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</si>
  <si>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</si>
  <si>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</si>
  <si>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</si>
  <si>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</si>
  <si>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</si>
  <si>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</si>
  <si>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</si>
  <si>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</si>
  <si>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</si>
  <si>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</si>
  <si>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</si>
  <si>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</si>
  <si>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</si>
  <si>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</si>
  <si>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</si>
  <si>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</si>
  <si>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</si>
  <si>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</si>
  <si>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</si>
  <si>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</si>
  <si>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</si>
  <si>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</si>
  <si>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</si>
  <si>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</si>
  <si>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</si>
  <si>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</si>
  <si>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</si>
  <si>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</si>
  <si>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</si>
  <si>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</si>
  <si>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</si>
  <si>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</si>
  <si>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</si>
  <si>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</si>
  <si>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</si>
  <si>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</si>
  <si>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</si>
  <si>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</si>
  <si>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</si>
  <si>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</si>
  <si>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</si>
  <si>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</si>
  <si>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</si>
  <si>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</si>
  <si>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</si>
  <si>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</si>
  <si>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</si>
  <si>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</si>
  <si>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</si>
  <si>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</si>
  <si>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</si>
  <si>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</si>
  <si>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</si>
  <si>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</si>
  <si>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</si>
  <si>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</si>
  <si>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</si>
  <si>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</si>
  <si>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</si>
  <si>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</si>
  <si>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</si>
  <si>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</si>
  <si>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</si>
  <si>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</si>
  <si>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</si>
  <si>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</si>
  <si>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</si>
  <si>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</si>
  <si>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</si>
  <si>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</si>
  <si>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</si>
  <si>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</si>
  <si>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</si>
  <si>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</si>
  <si>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</si>
  <si>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</si>
  <si>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</si>
  <si>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</si>
  <si>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</si>
  <si>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</si>
  <si>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</si>
  <si>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</si>
  <si>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</si>
  <si>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</si>
  <si>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</si>
  <si>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</si>
  <si>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</si>
  <si>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</si>
  <si>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</si>
  <si>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</si>
  <si>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</si>
  <si>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</si>
  <si>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</si>
  <si>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</si>
  <si>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</si>
  <si>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</si>
  <si>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</si>
  <si>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</si>
  <si>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</si>
  <si>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</si>
  <si>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</si>
  <si>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</si>
  <si>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</si>
  <si>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</si>
  <si>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</si>
  <si>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</si>
  <si>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</si>
  <si>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</si>
  <si>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</si>
  <si>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</si>
  <si>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</si>
  <si>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</si>
  <si>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</si>
  <si>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</si>
  <si>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</si>
  <si>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</si>
  <si>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</si>
  <si>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</si>
  <si>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</si>
  <si>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</si>
  <si>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</si>
  <si>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</si>
  <si>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</si>
  <si>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</si>
  <si>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</si>
  <si>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</si>
  <si>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</si>
  <si>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</si>
  <si>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</si>
  <si>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</si>
  <si>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</si>
  <si>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</si>
  <si>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</si>
  <si>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</si>
  <si>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</si>
  <si>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</si>
  <si>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</si>
  <si>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</si>
  <si>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</si>
  <si>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</si>
  <si>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</si>
  <si>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</si>
  <si>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</si>
  <si>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</si>
  <si>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</si>
  <si>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</si>
  <si>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</si>
  <si>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</si>
  <si>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</si>
  <si>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</si>
  <si>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</si>
  <si>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</si>
  <si>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</si>
  <si>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</si>
  <si>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</si>
  <si>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</si>
  <si>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</si>
  <si>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</si>
  <si>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</si>
  <si>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</si>
  <si>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</si>
  <si>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</si>
  <si>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</si>
  <si>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</si>
  <si>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</si>
  <si>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</si>
  <si>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</si>
  <si>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</si>
  <si>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</si>
  <si>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</si>
  <si>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</si>
  <si>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</si>
  <si>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</si>
  <si>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</si>
  <si>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</si>
  <si>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</si>
  <si>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</si>
  <si>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</si>
  <si>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</si>
  <si>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</si>
  <si>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</si>
  <si>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</si>
  <si>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</si>
  <si>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</si>
  <si>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</si>
  <si>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</si>
  <si>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</si>
  <si>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</si>
  <si>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</si>
  <si>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</si>
  <si>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</si>
  <si>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</si>
  <si>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</si>
  <si>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</si>
  <si>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</si>
  <si>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</si>
  <si>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</si>
  <si>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</si>
  <si>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</si>
  <si>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</si>
  <si>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</si>
  <si>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</si>
  <si>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</si>
  <si>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</si>
  <si>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</si>
  <si>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</si>
  <si>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</si>
  <si>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</si>
  <si>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</si>
  <si>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</si>
  <si>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</si>
  <si>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</si>
  <si>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</si>
  <si>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</si>
  <si>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</si>
  <si>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</si>
  <si>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</si>
  <si>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</si>
  <si>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</si>
  <si>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</si>
  <si>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</si>
  <si>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</si>
  <si>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</si>
  <si>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</si>
  <si>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</si>
  <si>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</si>
  <si>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</si>
  <si>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</si>
  <si>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</si>
  <si>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</si>
  <si>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</si>
  <si>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</si>
  <si>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</si>
  <si>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</si>
  <si>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</si>
  <si>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</si>
  <si>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</si>
  <si>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</si>
  <si>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</si>
  <si>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</si>
  <si>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</si>
  <si>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</si>
  <si>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</si>
  <si>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</si>
  <si>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</si>
  <si>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</si>
  <si>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</si>
  <si>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</si>
  <si>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</si>
  <si>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</si>
  <si>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</si>
  <si>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</si>
  <si>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</si>
  <si>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</si>
  <si>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</si>
  <si>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</si>
  <si>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</si>
  <si>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</si>
  <si>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</si>
  <si>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</si>
  <si>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</si>
  <si>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</si>
  <si>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</si>
  <si>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</si>
  <si>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</si>
  <si>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</si>
  <si>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</si>
  <si>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</si>
  <si>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</si>
  <si>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</si>
  <si>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</si>
  <si>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</si>
  <si>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</si>
  <si>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</si>
  <si>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</si>
  <si>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</si>
  <si>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</si>
  <si>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</si>
  <si>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</si>
  <si>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</si>
  <si>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</si>
  <si>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</si>
  <si>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</si>
  <si>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</si>
  <si>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</si>
  <si>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</si>
  <si>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</si>
  <si>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</si>
  <si>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</si>
  <si>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</si>
  <si>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</si>
  <si>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</si>
  <si>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</si>
  <si>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</si>
  <si>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</si>
  <si>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</si>
  <si>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</si>
  <si>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</si>
  <si>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</si>
  <si>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</si>
  <si>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</si>
  <si>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</si>
  <si>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</si>
  <si>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</si>
  <si>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</si>
  <si>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</si>
  <si>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</si>
  <si>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</si>
  <si>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</si>
  <si>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</si>
  <si>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</si>
  <si>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</si>
  <si>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</si>
  <si>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</si>
  <si>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</si>
  <si>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</si>
  <si>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</si>
  <si>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</si>
  <si>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</si>
  <si>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</si>
  <si>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</si>
  <si>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</si>
  <si>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</si>
  <si>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</si>
  <si>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</si>
  <si>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</si>
  <si>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</si>
  <si>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</si>
  <si>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</si>
  <si>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</si>
  <si>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</si>
  <si>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</si>
  <si>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</si>
  <si>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</si>
  <si>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</si>
  <si>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</si>
  <si>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</si>
  <si>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</si>
  <si>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</si>
  <si>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</si>
  <si>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</si>
  <si>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</si>
  <si>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</si>
  <si>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</si>
  <si>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</si>
  <si>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</si>
  <si>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</si>
  <si>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</si>
  <si>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</si>
  <si>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</si>
  <si>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</si>
  <si>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</si>
  <si>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</si>
  <si>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</si>
  <si>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</si>
  <si>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</si>
  <si>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</si>
  <si>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</si>
  <si>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</si>
  <si>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</si>
  <si>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</si>
  <si>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</si>
  <si>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</si>
  <si>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</si>
  <si>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</si>
  <si>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</si>
  <si>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</si>
  <si>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</si>
  <si>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</si>
  <si>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</si>
  <si>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</si>
  <si>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</si>
  <si>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</si>
  <si>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</si>
  <si>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</si>
  <si>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</si>
  <si>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</si>
  <si>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</si>
  <si>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</si>
  <si>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</si>
  <si>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</si>
  <si>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</si>
  <si>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</si>
  <si>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</si>
  <si>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</si>
  <si>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</si>
  <si>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</si>
  <si>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</si>
  <si>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</si>
  <si>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</si>
  <si>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</si>
  <si>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</si>
  <si>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</si>
  <si>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</si>
  <si>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</si>
  <si>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</si>
  <si>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</si>
  <si>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</si>
  <si>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</si>
  <si>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</si>
  <si>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</si>
  <si>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</si>
  <si>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</si>
  <si>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</si>
  <si>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</si>
  <si>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</si>
  <si>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</si>
  <si>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</si>
  <si>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</si>
  <si>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</si>
  <si>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</si>
  <si>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</si>
  <si>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</si>
  <si>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</si>
  <si>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</si>
  <si>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</si>
  <si>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</si>
  <si>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</si>
  <si>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</si>
  <si>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</si>
  <si>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</si>
  <si>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</si>
  <si>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</si>
  <si>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</si>
  <si>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</si>
  <si>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</si>
  <si>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</si>
  <si>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</si>
  <si>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</si>
  <si>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</si>
  <si>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</si>
  <si>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</si>
  <si>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</si>
  <si>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</si>
  <si>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</si>
  <si>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</si>
  <si>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</si>
  <si>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</si>
  <si>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</si>
  <si>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</si>
  <si>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</si>
  <si>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</si>
  <si>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</si>
  <si>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</si>
  <si>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</si>
  <si>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</si>
  <si>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</si>
  <si>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</si>
  <si>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</si>
  <si>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</si>
  <si>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</si>
  <si>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</si>
  <si>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</si>
  <si>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</si>
  <si>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</si>
  <si>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</si>
  <si>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</si>
  <si>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</si>
  <si>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</si>
  <si>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</si>
  <si>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</si>
  <si>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</si>
  <si>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</si>
  <si>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</si>
  <si>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</si>
  <si>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</si>
  <si>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</si>
  <si>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</si>
  <si>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</si>
  <si>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</si>
  <si>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</si>
  <si>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</si>
  <si>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</si>
  <si>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</si>
  <si>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</si>
  <si>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</si>
  <si>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</si>
  <si>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</si>
  <si>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</si>
  <si>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</si>
  <si>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</si>
  <si>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</si>
  <si>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</si>
  <si>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</si>
  <si>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</si>
  <si>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</si>
  <si>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</si>
  <si>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</si>
  <si>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</si>
  <si>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</si>
  <si>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</si>
  <si>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</si>
  <si>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</si>
  <si>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</si>
  <si>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</si>
  <si>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</si>
  <si>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</si>
  <si>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</si>
  <si>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</si>
  <si>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</si>
  <si>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</si>
  <si>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</si>
  <si>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</si>
  <si>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</si>
  <si>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</si>
  <si>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</si>
  <si>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</si>
  <si>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</si>
  <si>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</si>
  <si>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</si>
  <si>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</si>
  <si>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</si>
  <si>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</si>
  <si>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</si>
  <si>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</si>
  <si>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</si>
  <si>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</si>
  <si>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</si>
  <si>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</si>
  <si>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</si>
  <si>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</si>
  <si>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</si>
  <si>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</si>
  <si>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</si>
  <si>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</si>
  <si>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</si>
  <si>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</si>
  <si>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</si>
  <si>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</si>
  <si>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</si>
  <si>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</si>
  <si>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</si>
  <si>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</si>
  <si>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</si>
  <si>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</si>
  <si>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</si>
  <si>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</si>
  <si>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</si>
  <si>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</si>
  <si>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</si>
  <si>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</si>
  <si>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</si>
  <si>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</si>
  <si>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</si>
  <si>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</si>
  <si>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</si>
  <si>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</si>
  <si>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</si>
  <si>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</si>
  <si>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</si>
  <si>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</si>
  <si>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</si>
  <si>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</si>
  <si>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</si>
  <si>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</si>
  <si>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</si>
  <si>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</si>
  <si>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</si>
  <si>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</si>
  <si>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</si>
  <si>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</si>
  <si>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</si>
  <si>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</si>
  <si>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</si>
  <si>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</si>
  <si>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</si>
  <si>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</si>
  <si>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</si>
  <si>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</si>
  <si>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</si>
  <si>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</si>
  <si>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</si>
  <si>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</si>
  <si>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</si>
  <si>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</si>
  <si>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</si>
  <si>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</si>
  <si>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</si>
  <si>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</si>
  <si>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</si>
  <si>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</si>
  <si>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</si>
  <si>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</si>
  <si>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</si>
  <si>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</si>
  <si>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</si>
  <si>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</si>
  <si>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</si>
  <si>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</si>
  <si>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</si>
  <si>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</si>
  <si>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</si>
  <si>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</si>
  <si>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</si>
  <si>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</si>
  <si>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</si>
  <si>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</si>
  <si>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</si>
  <si>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</si>
  <si>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</si>
  <si>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</si>
  <si>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</si>
  <si>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</si>
  <si>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</si>
  <si>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</si>
  <si>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</si>
  <si>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</si>
  <si>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</si>
  <si>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</si>
  <si>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</si>
  <si>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</si>
  <si>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</si>
  <si>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</si>
  <si>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</si>
  <si>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</si>
  <si>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</si>
  <si>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</si>
  <si>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</si>
  <si>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</si>
  <si>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</si>
  <si>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</si>
  <si>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</si>
  <si>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</si>
  <si>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</si>
  <si>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</si>
  <si>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</si>
  <si>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</si>
  <si>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</si>
  <si>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</si>
  <si>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</si>
  <si>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</si>
  <si>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</si>
  <si>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</si>
  <si>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</si>
  <si>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</si>
  <si>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</si>
  <si>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</si>
  <si>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</si>
  <si>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</si>
  <si>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</si>
  <si>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</si>
  <si>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</si>
  <si>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</si>
  <si>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</si>
  <si>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</si>
  <si>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</si>
  <si>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</si>
  <si>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</si>
  <si>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</si>
  <si>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</si>
  <si>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</si>
  <si>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</si>
  <si>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</si>
  <si>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</si>
  <si>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</si>
  <si>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</si>
  <si>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</si>
  <si>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</si>
  <si>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</si>
  <si>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</si>
  <si>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</si>
  <si>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</si>
  <si>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</si>
  <si>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</si>
  <si>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</si>
  <si>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</si>
  <si>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</si>
  <si>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</si>
  <si>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</si>
  <si>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</si>
  <si>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</si>
  <si>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</si>
  <si>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</si>
  <si>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</si>
  <si>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</si>
  <si>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</si>
  <si>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</si>
  <si>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</si>
  <si>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</si>
  <si>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</si>
  <si>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</si>
  <si>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</si>
  <si>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</si>
  <si>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</si>
  <si>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</si>
  <si>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</si>
  <si>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</si>
  <si>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</si>
  <si>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</si>
  <si>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</si>
  <si>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</si>
  <si>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</si>
  <si>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</si>
  <si>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</si>
  <si>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</si>
  <si>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</si>
  <si>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</si>
  <si>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</si>
  <si>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</si>
  <si>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</si>
  <si>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</si>
  <si>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</si>
  <si>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</si>
  <si>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</si>
  <si>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</si>
  <si>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</si>
  <si>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</si>
  <si>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</si>
  <si>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7"/>
  </si>
  <si>
    <t>都道府県＋市町村</t>
    <rPh sb="0" eb="4">
      <t>トドウフケン</t>
    </rPh>
    <rPh sb="5" eb="8">
      <t>シチョウソン</t>
    </rPh>
    <phoneticPr fontId="7"/>
  </si>
  <si>
    <t>市区町村名
（カナ）</t>
    <rPh sb="0" eb="2">
      <t>シク</t>
    </rPh>
    <rPh sb="2" eb="4">
      <t>チョウソン</t>
    </rPh>
    <rPh sb="4" eb="5">
      <t>メイ</t>
    </rPh>
    <phoneticPr fontId="7"/>
  </si>
  <si>
    <t>都道府県名
（カナ）</t>
    <rPh sb="0" eb="4">
      <t>トドウフケン</t>
    </rPh>
    <rPh sb="4" eb="5">
      <t>メイ</t>
    </rPh>
    <phoneticPr fontId="7"/>
  </si>
  <si>
    <t>市区町村名
（漢字）</t>
    <rPh sb="0" eb="2">
      <t>シク</t>
    </rPh>
    <rPh sb="2" eb="4">
      <t>チョウソン</t>
    </rPh>
    <rPh sb="4" eb="5">
      <t>メイ</t>
    </rPh>
    <rPh sb="7" eb="9">
      <t>カンジ</t>
    </rPh>
    <phoneticPr fontId="7"/>
  </si>
  <si>
    <t>都道府県名
（漢字）</t>
    <rPh sb="0" eb="4">
      <t>トドウフケン</t>
    </rPh>
    <rPh sb="4" eb="5">
      <t>メイ</t>
    </rPh>
    <rPh sb="7" eb="9">
      <t>カンジ</t>
    </rPh>
    <phoneticPr fontId="7"/>
  </si>
  <si>
    <t>氏名</t>
    <rPh sb="0" eb="2">
      <t>シメイ</t>
    </rPh>
    <phoneticPr fontId="7"/>
  </si>
  <si>
    <t>②　農業者以外の個人</t>
    <rPh sb="5" eb="7">
      <t>イガイ</t>
    </rPh>
    <rPh sb="8" eb="10">
      <t>コジン</t>
    </rPh>
    <phoneticPr fontId="7"/>
  </si>
  <si>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7"/>
  </si>
  <si>
    <t>　（２）　○○集落</t>
    <phoneticPr fontId="7"/>
  </si>
  <si>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7"/>
  </si>
  <si>
    <t>　（１）　○○集落</t>
    <rPh sb="7" eb="9">
      <t>シュウラク</t>
    </rPh>
    <phoneticPr fontId="7"/>
  </si>
  <si>
    <t>★団体の場合は代表者名を記入してください。</t>
    <rPh sb="1" eb="3">
      <t>ダンタイ</t>
    </rPh>
    <rPh sb="4" eb="6">
      <t>バアイ</t>
    </rPh>
    <rPh sb="7" eb="10">
      <t>ダイヒョウシャ</t>
    </rPh>
    <rPh sb="10" eb="11">
      <t>メイ</t>
    </rPh>
    <rPh sb="12" eb="14">
      <t>キニュウ</t>
    </rPh>
    <phoneticPr fontId="7"/>
  </si>
  <si>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7"/>
  </si>
  <si>
    <t>３．構成員</t>
    <rPh sb="2" eb="5">
      <t>コウセイイン</t>
    </rPh>
    <phoneticPr fontId="7"/>
  </si>
  <si>
    <t>役職名</t>
    <rPh sb="0" eb="3">
      <t>ヤクショクメイ</t>
    </rPh>
    <phoneticPr fontId="7"/>
  </si>
  <si>
    <t>２．役員</t>
    <rPh sb="2" eb="4">
      <t>ヤクイン</t>
    </rPh>
    <phoneticPr fontId="7"/>
  </si>
  <si>
    <t>カウント</t>
    <phoneticPr fontId="7"/>
  </si>
  <si>
    <t>１．代表</t>
    <rPh sb="2" eb="4">
      <t>ダイヒョウ</t>
    </rPh>
    <phoneticPr fontId="7"/>
  </si>
  <si>
    <t>（規約別紙）</t>
    <rPh sb="1" eb="3">
      <t>キヤク</t>
    </rPh>
    <rPh sb="3" eb="5">
      <t>ベッシ</t>
    </rPh>
    <phoneticPr fontId="7"/>
  </si>
  <si>
    <t>【活動組織から市町村に提出するもの】</t>
    <phoneticPr fontId="7"/>
  </si>
  <si>
    <t>農林水産省様式　　</t>
    <rPh sb="0" eb="2">
      <t>ノウリン</t>
    </rPh>
    <rPh sb="2" eb="5">
      <t>スイサンショウ</t>
    </rPh>
    <rPh sb="5" eb="7">
      <t>ヨウシキ</t>
    </rPh>
    <phoneticPr fontId="7"/>
  </si>
  <si>
    <t>農林水産省様式</t>
    <phoneticPr fontId="7"/>
  </si>
  <si>
    <t>【活動組織から市町村に提出するもの】</t>
    <phoneticPr fontId="71"/>
  </si>
  <si>
    <t>農林水産省様式</t>
    <phoneticPr fontId="71"/>
  </si>
  <si>
    <t>【市町村から都道府県に提出するもの】</t>
    <phoneticPr fontId="7"/>
  </si>
  <si>
    <t>やすらぎ・福祉及び教育機能の活用</t>
    <phoneticPr fontId="7"/>
  </si>
  <si>
    <t>広報活動・農的関係人口の拡大</t>
    <rPh sb="0" eb="2">
      <t>コウホウ</t>
    </rPh>
    <rPh sb="2" eb="4">
      <t>カツドウ</t>
    </rPh>
    <rPh sb="5" eb="6">
      <t>ノウ</t>
    </rPh>
    <rPh sb="6" eb="7">
      <t>テキ</t>
    </rPh>
    <rPh sb="7" eb="9">
      <t>カンケイ</t>
    </rPh>
    <rPh sb="9" eb="11">
      <t>ジンコウ</t>
    </rPh>
    <rPh sb="12" eb="14">
      <t>カクダイ</t>
    </rPh>
    <phoneticPr fontId="7"/>
  </si>
  <si>
    <t>53　鳥獣被害防止対策及び環境改善活動の強化</t>
    <rPh sb="3" eb="5">
      <t>チョウジュウ</t>
    </rPh>
    <rPh sb="5" eb="7">
      <t>ヒガイ</t>
    </rPh>
    <rPh sb="7" eb="9">
      <t>ボウシ</t>
    </rPh>
    <rPh sb="9" eb="11">
      <t>タイサク</t>
    </rPh>
    <rPh sb="11" eb="12">
      <t>オヨ</t>
    </rPh>
    <phoneticPr fontId="7"/>
  </si>
  <si>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7"/>
  </si>
  <si>
    <t>３　事務・組織運営等に関する研修</t>
    <rPh sb="2" eb="4">
      <t>ジム</t>
    </rPh>
    <rPh sb="5" eb="7">
      <t>ソシキ</t>
    </rPh>
    <rPh sb="7" eb="9">
      <t>ウンエイ</t>
    </rPh>
    <rPh sb="9" eb="10">
      <t>トウ</t>
    </rPh>
    <rPh sb="11" eb="12">
      <t>カン</t>
    </rPh>
    <rPh sb="14" eb="16">
      <t>ケンシュウ</t>
    </rPh>
    <phoneticPr fontId="7"/>
  </si>
  <si>
    <t>　　機械の安全使用に関する研修</t>
    <phoneticPr fontId="7"/>
  </si>
  <si>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7"/>
  </si>
  <si>
    <t>構成員の総数</t>
    <rPh sb="0" eb="3">
      <t>コウセイイン</t>
    </rPh>
    <rPh sb="4" eb="6">
      <t>ソウスウ</t>
    </rPh>
    <phoneticPr fontId="7"/>
  </si>
  <si>
    <t>備考（具体的な活動内容を記入）</t>
    <rPh sb="0" eb="2">
      <t>ビコウ</t>
    </rPh>
    <rPh sb="3" eb="6">
      <t>グタイテキ</t>
    </rPh>
    <rPh sb="7" eb="9">
      <t>カツドウ</t>
    </rPh>
    <rPh sb="9" eb="11">
      <t>ナイヨウ</t>
    </rPh>
    <rPh sb="12" eb="14">
      <t>キニュウ</t>
    </rPh>
    <phoneticPr fontId="7"/>
  </si>
  <si>
    <t>活動参加人数</t>
    <rPh sb="0" eb="2">
      <t>カツドウ</t>
    </rPh>
    <rPh sb="2" eb="4">
      <t>サンカ</t>
    </rPh>
    <rPh sb="4" eb="6">
      <t>ニンズウ</t>
    </rPh>
    <phoneticPr fontId="7"/>
  </si>
  <si>
    <t>農業者
以外</t>
    <rPh sb="0" eb="3">
      <t>ノウギョウシャ</t>
    </rPh>
    <rPh sb="4" eb="6">
      <t>イガイ</t>
    </rPh>
    <phoneticPr fontId="7"/>
  </si>
  <si>
    <t>総参加
人数</t>
    <rPh sb="0" eb="1">
      <t>ソウ</t>
    </rPh>
    <rPh sb="1" eb="3">
      <t>サンカ</t>
    </rPh>
    <rPh sb="4" eb="6">
      <t>ニンズウ</t>
    </rPh>
    <phoneticPr fontId="7"/>
  </si>
  <si>
    <t>活動に参加した最大人数</t>
    <phoneticPr fontId="7"/>
  </si>
  <si>
    <t>活動に参加した最大人数</t>
    <rPh sb="0" eb="2">
      <t>カツドウ</t>
    </rPh>
    <rPh sb="3" eb="5">
      <t>サンカ</t>
    </rPh>
    <rPh sb="7" eb="9">
      <t>サイダイ</t>
    </rPh>
    <rPh sb="9" eb="11">
      <t>ニンズウ</t>
    </rPh>
    <phoneticPr fontId="7"/>
  </si>
  <si>
    <t>年度　多面的機能支払交付金　活動記録</t>
  </si>
  <si>
    <t>活動支援班の設立</t>
    <rPh sb="0" eb="2">
      <t>カツドウ</t>
    </rPh>
    <rPh sb="2" eb="5">
      <t>シエンハン</t>
    </rPh>
    <rPh sb="6" eb="8">
      <t>セツリツ</t>
    </rPh>
    <phoneticPr fontId="7"/>
  </si>
  <si>
    <t>※「特定非営利活動法人」とは、営農法人とは別に多面的活動に関与する法人のことです。</t>
    <phoneticPr fontId="7"/>
  </si>
  <si>
    <t>水管理を通じた環境負荷低減活動の強化</t>
    <rPh sb="0" eb="3">
      <t>ミズカンリ</t>
    </rPh>
    <rPh sb="4" eb="5">
      <t>ツウ</t>
    </rPh>
    <rPh sb="7" eb="13">
      <t>カンキョウフカテイゲン</t>
    </rPh>
    <rPh sb="13" eb="15">
      <t>カツドウ</t>
    </rPh>
    <rPh sb="16" eb="18">
      <t>キョウカ</t>
    </rPh>
    <phoneticPr fontId="7"/>
  </si>
  <si>
    <t>長期中干し</t>
    <rPh sb="0" eb="4">
      <t>チョウキナカボシ</t>
    </rPh>
    <phoneticPr fontId="92"/>
  </si>
  <si>
    <t>冬期湛水</t>
    <rPh sb="0" eb="4">
      <t>トウキタンスイ</t>
    </rPh>
    <phoneticPr fontId="92"/>
  </si>
  <si>
    <t>夏期湛水</t>
    <rPh sb="0" eb="4">
      <t>カキタンスイ</t>
    </rPh>
    <phoneticPr fontId="92"/>
  </si>
  <si>
    <t>中干し延期</t>
    <rPh sb="0" eb="2">
      <t>ナカボシ</t>
    </rPh>
    <rPh sb="3" eb="5">
      <t>エンキ</t>
    </rPh>
    <phoneticPr fontId="92"/>
  </si>
  <si>
    <t>江の設置（作溝実施）</t>
    <rPh sb="0" eb="1">
      <t>エ</t>
    </rPh>
    <rPh sb="2" eb="4">
      <t>セッチ</t>
    </rPh>
    <rPh sb="5" eb="6">
      <t>ツク</t>
    </rPh>
    <rPh sb="6" eb="7">
      <t>ミゾ</t>
    </rPh>
    <rPh sb="7" eb="9">
      <t>ジッシ</t>
    </rPh>
    <phoneticPr fontId="92"/>
  </si>
  <si>
    <t>江の設置（作溝未実施）</t>
    <rPh sb="0" eb="1">
      <t>エ</t>
    </rPh>
    <rPh sb="2" eb="4">
      <t>セッチ</t>
    </rPh>
    <rPh sb="5" eb="6">
      <t>ツク</t>
    </rPh>
    <rPh sb="6" eb="7">
      <t>ミゾ</t>
    </rPh>
    <rPh sb="7" eb="8">
      <t>ミ</t>
    </rPh>
    <rPh sb="8" eb="10">
      <t>ジッシ</t>
    </rPh>
    <phoneticPr fontId="92"/>
  </si>
  <si>
    <t>（３）組織の体制強化に対する支援</t>
    <rPh sb="3" eb="5">
      <t>ソシキ</t>
    </rPh>
    <rPh sb="6" eb="8">
      <t>タイセイ</t>
    </rPh>
    <rPh sb="8" eb="10">
      <t>キョウカ</t>
    </rPh>
    <rPh sb="11" eb="12">
      <t>タイ</t>
    </rPh>
    <rPh sb="14" eb="16">
      <t>シエン</t>
    </rPh>
    <phoneticPr fontId="7"/>
  </si>
  <si>
    <t>交付年度</t>
    <rPh sb="0" eb="2">
      <t>コウフ</t>
    </rPh>
    <rPh sb="2" eb="4">
      <t>ネンド</t>
    </rPh>
    <phoneticPr fontId="7"/>
  </si>
  <si>
    <t>（別葉）</t>
    <rPh sb="1" eb="3">
      <t>ベツヨウ</t>
    </rPh>
    <phoneticPr fontId="7"/>
  </si>
  <si>
    <t>（６）環境負荷低減の取組への支援</t>
    <rPh sb="5" eb="7">
      <t>フカ</t>
    </rPh>
    <rPh sb="7" eb="9">
      <t>テイゲン</t>
    </rPh>
    <rPh sb="10" eb="12">
      <t>トリクミ</t>
    </rPh>
    <rPh sb="14" eb="16">
      <t>シエン</t>
    </rPh>
    <phoneticPr fontId="7"/>
  </si>
  <si>
    <t>a　 実施期間</t>
    <rPh sb="3" eb="5">
      <t>ジッシ</t>
    </rPh>
    <rPh sb="5" eb="7">
      <t>キカン</t>
    </rPh>
    <phoneticPr fontId="7"/>
  </si>
  <si>
    <t>化学肥料及び化学合成農薬を
5割以上低減する活動</t>
    <phoneticPr fontId="7"/>
  </si>
  <si>
    <t>内容</t>
    <phoneticPr fontId="7"/>
  </si>
  <si>
    <t>実施時期</t>
    <phoneticPr fontId="7"/>
  </si>
  <si>
    <t>作物名</t>
    <phoneticPr fontId="7"/>
  </si>
  <si>
    <t>栽培時期</t>
    <phoneticPr fontId="7"/>
  </si>
  <si>
    <t>１年目
計画面積
（畦畔除く）</t>
    <rPh sb="1" eb="3">
      <t>ネンメ</t>
    </rPh>
    <rPh sb="4" eb="6">
      <t>ケイカク</t>
    </rPh>
    <rPh sb="6" eb="8">
      <t>メンセキ</t>
    </rPh>
    <phoneticPr fontId="7"/>
  </si>
  <si>
    <t>２年目
計画面積
（畦畔除く）</t>
    <rPh sb="1" eb="3">
      <t>ネンメ</t>
    </rPh>
    <rPh sb="4" eb="6">
      <t>ケイカク</t>
    </rPh>
    <rPh sb="6" eb="8">
      <t>メンセキ</t>
    </rPh>
    <phoneticPr fontId="7"/>
  </si>
  <si>
    <t>３年目
計画面積
（畦畔除く）</t>
    <rPh sb="1" eb="3">
      <t>ネンメ</t>
    </rPh>
    <rPh sb="4" eb="6">
      <t>ケイカク</t>
    </rPh>
    <rPh sb="6" eb="8">
      <t>メンセキ</t>
    </rPh>
    <phoneticPr fontId="7"/>
  </si>
  <si>
    <t>４年目
計画面積
（畦畔除く）</t>
    <rPh sb="1" eb="3">
      <t>ネンメ</t>
    </rPh>
    <rPh sb="4" eb="6">
      <t>ケイカク</t>
    </rPh>
    <rPh sb="6" eb="8">
      <t>メンセキ</t>
    </rPh>
    <phoneticPr fontId="7"/>
  </si>
  <si>
    <t>５年目
計画面積
（畦畔除く）</t>
    <rPh sb="1" eb="3">
      <t>ネンメ</t>
    </rPh>
    <rPh sb="4" eb="6">
      <t>ケイカク</t>
    </rPh>
    <rPh sb="6" eb="8">
      <t>メンセキ</t>
    </rPh>
    <phoneticPr fontId="7"/>
  </si>
  <si>
    <t>長期中干し</t>
    <rPh sb="0" eb="2">
      <t>チョウキ</t>
    </rPh>
    <rPh sb="2" eb="4">
      <t>ナカボシ</t>
    </rPh>
    <phoneticPr fontId="7"/>
  </si>
  <si>
    <t>冬期湛水</t>
    <rPh sb="0" eb="4">
      <t>トウキタンスイ</t>
    </rPh>
    <phoneticPr fontId="7"/>
  </si>
  <si>
    <t>夏期湛水</t>
    <rPh sb="0" eb="4">
      <t>カキタンスイ</t>
    </rPh>
    <phoneticPr fontId="7"/>
  </si>
  <si>
    <t>中干し延期</t>
    <rPh sb="0" eb="2">
      <t>ナカボシ</t>
    </rPh>
    <rPh sb="3" eb="5">
      <t>エンキ</t>
    </rPh>
    <phoneticPr fontId="7"/>
  </si>
  <si>
    <t>江の設置等
（作溝実施）</t>
    <rPh sb="0" eb="1">
      <t>エ</t>
    </rPh>
    <rPh sb="2" eb="4">
      <t>セッチ</t>
    </rPh>
    <rPh sb="4" eb="5">
      <t>トウ</t>
    </rPh>
    <rPh sb="7" eb="8">
      <t>ツク</t>
    </rPh>
    <rPh sb="8" eb="9">
      <t>ミゾ</t>
    </rPh>
    <rPh sb="9" eb="11">
      <t>ジッシ</t>
    </rPh>
    <phoneticPr fontId="7"/>
  </si>
  <si>
    <t>江の設置等
（作溝未実施）</t>
    <rPh sb="0" eb="1">
      <t>エ</t>
    </rPh>
    <rPh sb="2" eb="4">
      <t>セッチ</t>
    </rPh>
    <rPh sb="4" eb="5">
      <t>トウ</t>
    </rPh>
    <rPh sb="9" eb="10">
      <t>ミ</t>
    </rPh>
    <phoneticPr fontId="7"/>
  </si>
  <si>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7"/>
  </si>
  <si>
    <t>（別添４）</t>
    <rPh sb="1" eb="3">
      <t>ベッテン</t>
    </rPh>
    <phoneticPr fontId="7"/>
  </si>
  <si>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7"/>
  </si>
  <si>
    <t>長　殿</t>
    <rPh sb="0" eb="1">
      <t>チョウ</t>
    </rPh>
    <rPh sb="2" eb="3">
      <t>ドノ</t>
    </rPh>
    <phoneticPr fontId="71"/>
  </si>
  <si>
    <t>１年目
実施面積
（畦畔除く）</t>
    <rPh sb="1" eb="3">
      <t>ネンメ</t>
    </rPh>
    <rPh sb="4" eb="6">
      <t>ジッシ</t>
    </rPh>
    <rPh sb="6" eb="8">
      <t>メンセキ</t>
    </rPh>
    <phoneticPr fontId="7"/>
  </si>
  <si>
    <t>２年目
実施面積
（畦畔除く）</t>
    <rPh sb="1" eb="3">
      <t>ネンメ</t>
    </rPh>
    <phoneticPr fontId="7"/>
  </si>
  <si>
    <t>３年目
実施面積
（畦畔除く）</t>
    <rPh sb="1" eb="3">
      <t>ネンメ</t>
    </rPh>
    <phoneticPr fontId="7"/>
  </si>
  <si>
    <t>４年目
実施面積
（畦畔除く）</t>
    <rPh sb="1" eb="3">
      <t>ネンメ</t>
    </rPh>
    <phoneticPr fontId="7"/>
  </si>
  <si>
    <t>５年目
実施面積
（畦畔除く）</t>
    <rPh sb="1" eb="3">
      <t>ネンメ</t>
    </rPh>
    <phoneticPr fontId="7"/>
  </si>
  <si>
    <t>・生産記録</t>
    <rPh sb="1" eb="3">
      <t>セイサン</t>
    </rPh>
    <rPh sb="3" eb="5">
      <t>キロク</t>
    </rPh>
    <phoneticPr fontId="7"/>
  </si>
  <si>
    <t>・その他都道府県又は市町村が求める書類</t>
    <rPh sb="3" eb="4">
      <t>ホカ</t>
    </rPh>
    <rPh sb="4" eb="8">
      <t>トドウフケン</t>
    </rPh>
    <rPh sb="8" eb="9">
      <t>マタ</t>
    </rPh>
    <rPh sb="10" eb="13">
      <t>シチョウソン</t>
    </rPh>
    <rPh sb="14" eb="15">
      <t>モト</t>
    </rPh>
    <rPh sb="17" eb="19">
      <t>ショルイ</t>
    </rPh>
    <phoneticPr fontId="7"/>
  </si>
  <si>
    <t>対象取組
（内容）</t>
    <phoneticPr fontId="7"/>
  </si>
  <si>
    <t>化学肥料及び化学合成農薬を５割以上低減する活動（作物名）</t>
    <phoneticPr fontId="7"/>
  </si>
  <si>
    <t>実施面積
（a）</t>
    <rPh sb="0" eb="4">
      <t>ジッシメンセキ</t>
    </rPh>
    <phoneticPr fontId="7"/>
  </si>
  <si>
    <t>　</t>
    <phoneticPr fontId="7"/>
  </si>
  <si>
    <t>組織名：</t>
    <rPh sb="0" eb="3">
      <t>ソシキメイ</t>
    </rPh>
    <phoneticPr fontId="122"/>
  </si>
  <si>
    <t>申請時</t>
  </si>
  <si>
    <t>（１）適正な施肥</t>
    <phoneticPr fontId="71"/>
  </si>
  <si>
    <t>報告時</t>
  </si>
  <si>
    <t>（５）廃棄物の発生抑制、適正な循環的な利用及び適正な処分</t>
    <phoneticPr fontId="71"/>
  </si>
  <si>
    <t>（します）</t>
  </si>
  <si>
    <t>（しました）</t>
  </si>
  <si>
    <t>①</t>
  </si>
  <si>
    <t>肥料の適正な保管</t>
    <phoneticPr fontId="71"/>
  </si>
  <si>
    <t>②</t>
  </si>
  <si>
    <t>（６）生物多様性への悪影響の防止</t>
  </si>
  <si>
    <t>肥料の使用状況等の記録・保存に努める</t>
    <phoneticPr fontId="71"/>
  </si>
  <si>
    <t>（２）適正な除草や害虫駆除等</t>
  </si>
  <si>
    <t>雑草や害虫の発生状況を推定し、除草や害虫駆除等の要否及び実施時期の判断に努める</t>
    <phoneticPr fontId="71"/>
  </si>
  <si>
    <t>③</t>
  </si>
  <si>
    <t>農薬の適正な使用・保管</t>
    <phoneticPr fontId="71"/>
  </si>
  <si>
    <t>④</t>
  </si>
  <si>
    <t>農薬の使用状況等の記録・保存</t>
    <phoneticPr fontId="71"/>
  </si>
  <si>
    <t>（７）環境関係法令の遵守等</t>
  </si>
  <si>
    <t>（３）エネルギーの節減</t>
  </si>
  <si>
    <t>⑤</t>
  </si>
  <si>
    <t>関係法令の遵守</t>
  </si>
  <si>
    <t>（４）悪臭及び害虫の発生防止</t>
    <rPh sb="3" eb="5">
      <t>アクシュウ</t>
    </rPh>
    <rPh sb="5" eb="6">
      <t>オヨ</t>
    </rPh>
    <rPh sb="7" eb="9">
      <t>ガイチュウ</t>
    </rPh>
    <rPh sb="10" eb="12">
      <t>ハッセイ</t>
    </rPh>
    <rPh sb="12" eb="14">
      <t>ボウシ</t>
    </rPh>
    <phoneticPr fontId="71"/>
  </si>
  <si>
    <t>長期中干し（ａ）</t>
    <rPh sb="0" eb="4">
      <t>チョウキナカボシ</t>
    </rPh>
    <phoneticPr fontId="7"/>
  </si>
  <si>
    <t>冬期湛水（ａ）</t>
    <rPh sb="0" eb="4">
      <t>トウキタンスイ</t>
    </rPh>
    <phoneticPr fontId="7"/>
  </si>
  <si>
    <t>夏期湛水（ａ）</t>
    <rPh sb="0" eb="4">
      <t>カキタンスイ</t>
    </rPh>
    <phoneticPr fontId="7"/>
  </si>
  <si>
    <t>中干し延期（ａ）</t>
    <rPh sb="0" eb="1">
      <t>ナカ</t>
    </rPh>
    <rPh sb="1" eb="2">
      <t>ボ</t>
    </rPh>
    <rPh sb="3" eb="5">
      <t>エンキ</t>
    </rPh>
    <phoneticPr fontId="7"/>
  </si>
  <si>
    <t>甚大な自然災害による特例措置の適用の有無</t>
    <rPh sb="0" eb="2">
      <t>ジンダイ</t>
    </rPh>
    <rPh sb="3" eb="7">
      <t>シゼンサイガイ</t>
    </rPh>
    <rPh sb="10" eb="12">
      <t>トクレイ</t>
    </rPh>
    <rPh sb="12" eb="14">
      <t>ソチ</t>
    </rPh>
    <rPh sb="15" eb="17">
      <t>テキヨウ</t>
    </rPh>
    <rPh sb="18" eb="20">
      <t>ウム</t>
    </rPh>
    <phoneticPr fontId="7"/>
  </si>
  <si>
    <t>環境負荷低減の取組への支援</t>
    <rPh sb="0" eb="2">
      <t>カンキョウ</t>
    </rPh>
    <rPh sb="2" eb="4">
      <t>フカ</t>
    </rPh>
    <rPh sb="4" eb="6">
      <t>テイゲン</t>
    </rPh>
    <rPh sb="7" eb="9">
      <t>トリクミ</t>
    </rPh>
    <rPh sb="11" eb="13">
      <t>シエン</t>
    </rPh>
    <phoneticPr fontId="7"/>
  </si>
  <si>
    <t>実施面積</t>
    <rPh sb="0" eb="4">
      <t>ジッシメンセキ</t>
    </rPh>
    <phoneticPr fontId="7"/>
  </si>
  <si>
    <t>江の設置等</t>
    <rPh sb="0" eb="1">
      <t>エ</t>
    </rPh>
    <rPh sb="2" eb="4">
      <t>セッチ</t>
    </rPh>
    <rPh sb="4" eb="5">
      <t>トウ</t>
    </rPh>
    <phoneticPr fontId="7"/>
  </si>
  <si>
    <t>作溝実施（ａ）</t>
    <rPh sb="0" eb="1">
      <t>サク</t>
    </rPh>
    <rPh sb="1" eb="2">
      <t>ミゾ</t>
    </rPh>
    <rPh sb="2" eb="4">
      <t>ジッシ</t>
    </rPh>
    <phoneticPr fontId="7"/>
  </si>
  <si>
    <t>作溝未実施（ａ）</t>
    <rPh sb="0" eb="1">
      <t>サク</t>
    </rPh>
    <rPh sb="1" eb="2">
      <t>ミゾ</t>
    </rPh>
    <rPh sb="2" eb="3">
      <t>ミ</t>
    </rPh>
    <rPh sb="3" eb="5">
      <t>ジッシ</t>
    </rPh>
    <phoneticPr fontId="7"/>
  </si>
  <si>
    <t>環境負荷低減活動</t>
    <rPh sb="0" eb="6">
      <t>カンキョウフカテイゲン</t>
    </rPh>
    <rPh sb="6" eb="8">
      <t>カツドウ</t>
    </rPh>
    <phoneticPr fontId="7"/>
  </si>
  <si>
    <t>取組面積</t>
    <rPh sb="0" eb="4">
      <t>トリクミメンセキ</t>
    </rPh>
    <phoneticPr fontId="7"/>
  </si>
  <si>
    <t>長期中干し</t>
    <rPh sb="0" eb="4">
      <t>チョウキナカボシ</t>
    </rPh>
    <phoneticPr fontId="7"/>
  </si>
  <si>
    <t>冬期湛水</t>
    <rPh sb="0" eb="2">
      <t>トウキ</t>
    </rPh>
    <rPh sb="2" eb="4">
      <t>タンスイ</t>
    </rPh>
    <phoneticPr fontId="7"/>
  </si>
  <si>
    <t>江の設置（作溝実施）</t>
    <rPh sb="0" eb="1">
      <t>エ</t>
    </rPh>
    <rPh sb="2" eb="4">
      <t>セッチ</t>
    </rPh>
    <rPh sb="5" eb="6">
      <t>サク</t>
    </rPh>
    <rPh sb="6" eb="7">
      <t>ミゾ</t>
    </rPh>
    <rPh sb="7" eb="9">
      <t>ジッシ</t>
    </rPh>
    <phoneticPr fontId="7"/>
  </si>
  <si>
    <t>江の設置（作溝未実施）</t>
    <rPh sb="0" eb="1">
      <t>エ</t>
    </rPh>
    <rPh sb="2" eb="4">
      <t>セッチ</t>
    </rPh>
    <rPh sb="5" eb="6">
      <t>サク</t>
    </rPh>
    <rPh sb="6" eb="7">
      <t>ミゾ</t>
    </rPh>
    <rPh sb="7" eb="8">
      <t>ミ</t>
    </rPh>
    <rPh sb="8" eb="10">
      <t>ジッシ</t>
    </rPh>
    <phoneticPr fontId="7"/>
  </si>
  <si>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7"/>
  </si>
  <si>
    <t>５.外注費</t>
    <rPh sb="2" eb="5">
      <t>ガイチュウヒ</t>
    </rPh>
    <phoneticPr fontId="5"/>
  </si>
  <si>
    <t>６.その他支出</t>
    <rPh sb="4" eb="5">
      <t>タ</t>
    </rPh>
    <rPh sb="5" eb="7">
      <t>シシュツ</t>
    </rPh>
    <phoneticPr fontId="5"/>
  </si>
  <si>
    <t>７.返還</t>
    <rPh sb="2" eb="4">
      <t>ヘンカン</t>
    </rPh>
    <phoneticPr fontId="5"/>
  </si>
  <si>
    <t>プルダウン用</t>
    <rPh sb="5" eb="6">
      <t>ヨウ</t>
    </rPh>
    <phoneticPr fontId="7"/>
  </si>
  <si>
    <t>月</t>
    <rPh sb="0" eb="1">
      <t>ガツ</t>
    </rPh>
    <phoneticPr fontId="7"/>
  </si>
  <si>
    <t>～</t>
    <phoneticPr fontId="7"/>
  </si>
  <si>
    <t>N.月</t>
    <rPh sb="2" eb="3">
      <t>ツキ</t>
    </rPh>
    <phoneticPr fontId="7"/>
  </si>
  <si>
    <t>中干し延期</t>
    <rPh sb="0" eb="2">
      <t>ナカボ</t>
    </rPh>
    <rPh sb="3" eb="5">
      <t>エンキ</t>
    </rPh>
    <phoneticPr fontId="7"/>
  </si>
  <si>
    <t>O.環境負荷低減の取組</t>
    <rPh sb="2" eb="8">
      <t>カンキョウフカテイゲン</t>
    </rPh>
    <rPh sb="9" eb="11">
      <t>トリクミ</t>
    </rPh>
    <phoneticPr fontId="7"/>
  </si>
  <si>
    <t>水稲</t>
    <rPh sb="0" eb="2">
      <t>スイトウ</t>
    </rPh>
    <phoneticPr fontId="7"/>
  </si>
  <si>
    <t>野菜</t>
    <rPh sb="0" eb="2">
      <t>ヤサイ</t>
    </rPh>
    <phoneticPr fontId="7"/>
  </si>
  <si>
    <t>麦類</t>
    <rPh sb="0" eb="2">
      <t>ムギルイ</t>
    </rPh>
    <phoneticPr fontId="7"/>
  </si>
  <si>
    <t>作物</t>
    <rPh sb="0" eb="2">
      <t>サクモツ</t>
    </rPh>
    <phoneticPr fontId="7"/>
  </si>
  <si>
    <t>江の設置_作溝実施</t>
    <rPh sb="0" eb="1">
      <t>エ</t>
    </rPh>
    <rPh sb="2" eb="4">
      <t>セッチ</t>
    </rPh>
    <rPh sb="5" eb="7">
      <t>サクミゾ</t>
    </rPh>
    <rPh sb="7" eb="9">
      <t>ジッシ</t>
    </rPh>
    <phoneticPr fontId="7"/>
  </si>
  <si>
    <t>江の設置_作溝未実施</t>
    <rPh sb="0" eb="1">
      <t>エ</t>
    </rPh>
    <rPh sb="2" eb="4">
      <t>セッチ</t>
    </rPh>
    <rPh sb="5" eb="6">
      <t>サク</t>
    </rPh>
    <rPh sb="6" eb="7">
      <t>ミゾ</t>
    </rPh>
    <rPh sb="7" eb="8">
      <t>ミ</t>
    </rPh>
    <rPh sb="8" eb="10">
      <t>ジッシ</t>
    </rPh>
    <phoneticPr fontId="7"/>
  </si>
  <si>
    <t>該当なし
（単価×5/6）</t>
    <rPh sb="0" eb="2">
      <t>ガイトウ</t>
    </rPh>
    <rPh sb="6" eb="8">
      <t>タンカ</t>
    </rPh>
    <phoneticPr fontId="7"/>
  </si>
  <si>
    <t>②のみ該当
(単価×0.625)</t>
    <rPh sb="3" eb="5">
      <t>ガイトウ</t>
    </rPh>
    <rPh sb="7" eb="9">
      <t>タンカ</t>
    </rPh>
    <phoneticPr fontId="7"/>
  </si>
  <si>
    <t>①②に該当
(単価×0.75)</t>
    <rPh sb="7" eb="9">
      <t>タンカ</t>
    </rPh>
    <phoneticPr fontId="7"/>
  </si>
  <si>
    <r>
      <t>１．交付金額 　</t>
    </r>
    <r>
      <rPr>
        <sz val="10"/>
        <rFont val="HG丸ｺﾞｼｯｸM-PRO"/>
        <family val="3"/>
        <charset val="128"/>
      </rPr>
      <t xml:space="preserve"> </t>
    </r>
    <rPh sb="2" eb="4">
      <t>コウフ</t>
    </rPh>
    <rPh sb="4" eb="6">
      <t>キンガク</t>
    </rPh>
    <phoneticPr fontId="7"/>
  </si>
  <si>
    <t>広域活動組織における活動支援班による活動の実施</t>
    <phoneticPr fontId="7"/>
  </si>
  <si>
    <t>水管理を通じた環境負荷低減活動の強化</t>
    <phoneticPr fontId="7"/>
  </si>
  <si>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7"/>
  </si>
  <si>
    <t>（１）農地維持支払</t>
    <phoneticPr fontId="7"/>
  </si>
  <si>
    <t>　２）多面的機能の増進を図る活動（任意）</t>
    <rPh sb="3" eb="6">
      <t>タメンテキ</t>
    </rPh>
    <rPh sb="6" eb="8">
      <t>キノウ</t>
    </rPh>
    <rPh sb="9" eb="11">
      <t>ゾウシン</t>
    </rPh>
    <rPh sb="12" eb="13">
      <t>ハカ</t>
    </rPh>
    <rPh sb="14" eb="16">
      <t>カツドウ</t>
    </rPh>
    <rPh sb="17" eb="19">
      <t>ニンイ</t>
    </rPh>
    <phoneticPr fontId="7"/>
  </si>
  <si>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7"/>
  </si>
  <si>
    <t>①のみ該当
（修正なし）</t>
    <rPh sb="7" eb="9">
      <t>シュウセイ</t>
    </rPh>
    <phoneticPr fontId="7"/>
  </si>
  <si>
    <t>活動時間</t>
    <rPh sb="0" eb="2">
      <t>カツドウ</t>
    </rPh>
    <rPh sb="2" eb="4">
      <t>ジカン</t>
    </rPh>
    <phoneticPr fontId="7"/>
  </si>
  <si>
    <t>活動実施日及び活動時間</t>
    <rPh sb="0" eb="2">
      <t>カツドウ</t>
    </rPh>
    <rPh sb="2" eb="4">
      <t>ジッシ</t>
    </rPh>
    <rPh sb="5" eb="6">
      <t>オヨ</t>
    </rPh>
    <rPh sb="7" eb="9">
      <t>カツドウ</t>
    </rPh>
    <rPh sb="9" eb="11">
      <t>ジカン</t>
    </rPh>
    <phoneticPr fontId="7"/>
  </si>
  <si>
    <t>農地維持・資源向上（共同）（円）</t>
    <phoneticPr fontId="7"/>
  </si>
  <si>
    <t>【集計】 　</t>
    <rPh sb="1" eb="3">
      <t>シュウケイ</t>
    </rPh>
    <phoneticPr fontId="7"/>
  </si>
  <si>
    <t>資源向上（長寿命化）（円）</t>
    <phoneticPr fontId="7"/>
  </si>
  <si>
    <t>【集計】</t>
    <rPh sb="1" eb="3">
      <t>シュウケイ</t>
    </rPh>
    <phoneticPr fontId="7"/>
  </si>
  <si>
    <t>⑦</t>
    <phoneticPr fontId="7"/>
  </si>
  <si>
    <t>甚大な自然災害による特例措置の適用</t>
    <rPh sb="0" eb="2">
      <t>ジンダイ</t>
    </rPh>
    <rPh sb="3" eb="7">
      <t>シゼンサイガイ</t>
    </rPh>
    <rPh sb="10" eb="14">
      <t>トクレイソチ</t>
    </rPh>
    <rPh sb="15" eb="17">
      <t>テキヨウ</t>
    </rPh>
    <phoneticPr fontId="7"/>
  </si>
  <si>
    <t>上記を適用して取り組んだ活動内容</t>
    <rPh sb="0" eb="2">
      <t>ジョウキ</t>
    </rPh>
    <rPh sb="3" eb="5">
      <t>テキヨウ</t>
    </rPh>
    <rPh sb="7" eb="8">
      <t>ト</t>
    </rPh>
    <rPh sb="9" eb="10">
      <t>ク</t>
    </rPh>
    <rPh sb="12" eb="16">
      <t>カツドウナイヨウ</t>
    </rPh>
    <phoneticPr fontId="7"/>
  </si>
  <si>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7"/>
  </si>
  <si>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7"/>
  </si>
  <si>
    <t>以下に当てはまる場合は○を記入してください。</t>
    <rPh sb="0" eb="2">
      <t>イカ</t>
    </rPh>
    <rPh sb="3" eb="4">
      <t>ア</t>
    </rPh>
    <rPh sb="8" eb="10">
      <t>バアイ</t>
    </rPh>
    <rPh sb="13" eb="15">
      <t>キニュウ</t>
    </rPh>
    <phoneticPr fontId="7"/>
  </si>
  <si>
    <t>・今年度、新たに構成員が加わった。</t>
    <rPh sb="1" eb="4">
      <t>コンネンド</t>
    </rPh>
    <rPh sb="5" eb="6">
      <t>アラ</t>
    </rPh>
    <rPh sb="8" eb="11">
      <t>コウセイイン</t>
    </rPh>
    <rPh sb="12" eb="13">
      <t>クワ</t>
    </rPh>
    <phoneticPr fontId="7"/>
  </si>
  <si>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7"/>
  </si>
  <si>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7"/>
  </si>
  <si>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7"/>
  </si>
  <si>
    <t>（仕組みを活用して人材を確保できた）</t>
    <rPh sb="1" eb="3">
      <t>シク</t>
    </rPh>
    <rPh sb="5" eb="7">
      <t>カツヨウ</t>
    </rPh>
    <rPh sb="9" eb="11">
      <t>ジンザイ</t>
    </rPh>
    <rPh sb="12" eb="14">
      <t>カクホ</t>
    </rPh>
    <phoneticPr fontId="7"/>
  </si>
  <si>
    <t>（仕組みを活用したが人材の確保はできなかった）</t>
    <rPh sb="1" eb="3">
      <t>シク</t>
    </rPh>
    <rPh sb="5" eb="7">
      <t>カツヨウ</t>
    </rPh>
    <rPh sb="10" eb="12">
      <t>ジンザイ</t>
    </rPh>
    <rPh sb="13" eb="15">
      <t>カクホ</t>
    </rPh>
    <phoneticPr fontId="7"/>
  </si>
  <si>
    <t>様式欄外（参考）</t>
    <rPh sb="0" eb="2">
      <t>ヨウシキ</t>
    </rPh>
    <rPh sb="2" eb="4">
      <t>ランガイ</t>
    </rPh>
    <rPh sb="5" eb="7">
      <t>サンコウ</t>
    </rPh>
    <phoneticPr fontId="7"/>
  </si>
  <si>
    <t>直営施工した場合は○</t>
    <rPh sb="0" eb="4">
      <t>チョクエイセコウ</t>
    </rPh>
    <rPh sb="6" eb="8">
      <t>バアイ</t>
    </rPh>
    <phoneticPr fontId="7"/>
  </si>
  <si>
    <t>活動支援班による活動の場合は○</t>
    <rPh sb="0" eb="2">
      <t>カツドウ</t>
    </rPh>
    <rPh sb="2" eb="4">
      <t>シエン</t>
    </rPh>
    <rPh sb="4" eb="5">
      <t>ハン</t>
    </rPh>
    <rPh sb="8" eb="10">
      <t>カツドウ</t>
    </rPh>
    <rPh sb="11" eb="13">
      <t>バアイ</t>
    </rPh>
    <phoneticPr fontId="7"/>
  </si>
  <si>
    <t>農地維持支払</t>
    <rPh sb="0" eb="6">
      <t>ノウチイジシハライ</t>
    </rPh>
    <phoneticPr fontId="7"/>
  </si>
  <si>
    <t>資源向上支払
（共同）</t>
    <rPh sb="0" eb="4">
      <t>シゲンコウジョウ</t>
    </rPh>
    <rPh sb="4" eb="6">
      <t>シハライ</t>
    </rPh>
    <rPh sb="8" eb="10">
      <t>キョウドウ</t>
    </rPh>
    <phoneticPr fontId="7"/>
  </si>
  <si>
    <t>資源向上支払
（長寿命化）</t>
    <rPh sb="0" eb="4">
      <t>シゲンコウジョウ</t>
    </rPh>
    <rPh sb="4" eb="6">
      <t>シハライ</t>
    </rPh>
    <rPh sb="8" eb="12">
      <t>チョウジュミョウカ</t>
    </rPh>
    <phoneticPr fontId="7"/>
  </si>
  <si>
    <t>都府県</t>
    <rPh sb="0" eb="3">
      <t>トフケン</t>
    </rPh>
    <phoneticPr fontId="7"/>
  </si>
  <si>
    <t>★基本情報確認用</t>
    <rPh sb="1" eb="3">
      <t>キホン</t>
    </rPh>
    <rPh sb="3" eb="5">
      <t>ジョウホウ</t>
    </rPh>
    <rPh sb="5" eb="7">
      <t>カクニン</t>
    </rPh>
    <rPh sb="7" eb="8">
      <t>ヨウ</t>
    </rPh>
    <phoneticPr fontId="7"/>
  </si>
  <si>
    <t>○基本単価</t>
    <rPh sb="1" eb="5">
      <t>キホンタンカ</t>
    </rPh>
    <phoneticPr fontId="7"/>
  </si>
  <si>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7"/>
  </si>
  <si>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7"/>
  </si>
  <si>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7"/>
  </si>
  <si>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7"/>
  </si>
  <si>
    <t>※資源向上支払（共同）の交付単価の減額条件に該当する場合は、本加算措置の交付単価も同様に減額されます。</t>
    <rPh sb="30" eb="31">
      <t>ホン</t>
    </rPh>
    <rPh sb="33" eb="35">
      <t>ソチ</t>
    </rPh>
    <rPh sb="36" eb="38">
      <t>コウフ</t>
    </rPh>
    <phoneticPr fontId="7"/>
  </si>
  <si>
    <t>↓ 活動を継続する組織のみ記入</t>
    <phoneticPr fontId="7"/>
  </si>
  <si>
    <t>活動支援班員</t>
    <rPh sb="0" eb="2">
      <t>カツドウ</t>
    </rPh>
    <rPh sb="2" eb="4">
      <t>シエン</t>
    </rPh>
    <rPh sb="4" eb="5">
      <t>ハン</t>
    </rPh>
    <rPh sb="5" eb="6">
      <t>イン</t>
    </rPh>
    <phoneticPr fontId="7"/>
  </si>
  <si>
    <t>　　　　　　　　　備考</t>
    <rPh sb="9" eb="11">
      <t>ビコウ</t>
    </rPh>
    <phoneticPr fontId="7"/>
  </si>
  <si>
    <t xml:space="preserve">（２）資源向上支払（共同）  </t>
    <phoneticPr fontId="7"/>
  </si>
  <si>
    <t>・・・追加する農村環境保全活動</t>
    <rPh sb="3" eb="5">
      <t>ツイカ</t>
    </rPh>
    <rPh sb="7" eb="9">
      <t>ノウソン</t>
    </rPh>
    <rPh sb="9" eb="11">
      <t>カンキョウ</t>
    </rPh>
    <rPh sb="11" eb="13">
      <t>ホゼン</t>
    </rPh>
    <rPh sb="13" eb="15">
      <t>カツドウ</t>
    </rPh>
    <phoneticPr fontId="7"/>
  </si>
  <si>
    <t>・・・高度な保全活動の活動項目</t>
    <rPh sb="3" eb="5">
      <t>コウド</t>
    </rPh>
    <rPh sb="6" eb="8">
      <t>ホゼン</t>
    </rPh>
    <rPh sb="8" eb="10">
      <t>カツドウ</t>
    </rPh>
    <rPh sb="11" eb="13">
      <t>カツドウ</t>
    </rPh>
    <rPh sb="13" eb="15">
      <t>コウモク</t>
    </rPh>
    <phoneticPr fontId="7"/>
  </si>
  <si>
    <t>加算一覧</t>
    <rPh sb="0" eb="2">
      <t>カサン</t>
    </rPh>
    <rPh sb="2" eb="4">
      <t>イチラン</t>
    </rPh>
    <phoneticPr fontId="7"/>
  </si>
  <si>
    <t>→（１）へ</t>
    <phoneticPr fontId="7"/>
  </si>
  <si>
    <t>→（２）へ</t>
  </si>
  <si>
    <t>→別葉（６）へ</t>
    <rPh sb="1" eb="3">
      <t>ベツヨウ</t>
    </rPh>
    <phoneticPr fontId="7"/>
  </si>
  <si>
    <t>→（４）へ</t>
    <phoneticPr fontId="7"/>
  </si>
  <si>
    <t>組織の広域化・体制強化に対する支援</t>
  </si>
  <si>
    <t>→（５）へ</t>
    <phoneticPr fontId="7"/>
  </si>
  <si>
    <t>（通称：増進加算）</t>
    <rPh sb="1" eb="3">
      <t>ツウショウ</t>
    </rPh>
    <rPh sb="4" eb="6">
      <t>ゾウシン</t>
    </rPh>
    <rPh sb="6" eb="8">
      <t>カサン</t>
    </rPh>
    <phoneticPr fontId="7"/>
  </si>
  <si>
    <t>（通称：田んぼダム加算）</t>
    <rPh sb="1" eb="3">
      <t>ツウショウ</t>
    </rPh>
    <rPh sb="4" eb="5">
      <t>タ</t>
    </rPh>
    <rPh sb="9" eb="11">
      <t>カサン</t>
    </rPh>
    <phoneticPr fontId="7"/>
  </si>
  <si>
    <t>（通称：みどり加算）</t>
    <rPh sb="1" eb="3">
      <t>ツウショウ</t>
    </rPh>
    <rPh sb="7" eb="9">
      <t>カサン</t>
    </rPh>
    <phoneticPr fontId="7"/>
  </si>
  <si>
    <t>（通称：活動支援班加算）</t>
    <rPh sb="1" eb="3">
      <t>ツウショウ</t>
    </rPh>
    <rPh sb="4" eb="6">
      <t>カツドウ</t>
    </rPh>
    <rPh sb="6" eb="8">
      <t>シエン</t>
    </rPh>
    <rPh sb="8" eb="9">
      <t>ハン</t>
    </rPh>
    <rPh sb="9" eb="11">
      <t>カサン</t>
    </rPh>
    <phoneticPr fontId="7"/>
  </si>
  <si>
    <t>組織の体制強化に対する支援</t>
    <rPh sb="0" eb="2">
      <t>ソシキ</t>
    </rPh>
    <rPh sb="3" eb="5">
      <t>タイセイ</t>
    </rPh>
    <rPh sb="5" eb="7">
      <t>キョウカ</t>
    </rPh>
    <rPh sb="8" eb="9">
      <t>タイ</t>
    </rPh>
    <rPh sb="11" eb="13">
      <t>シエン</t>
    </rPh>
    <phoneticPr fontId="7"/>
  </si>
  <si>
    <r>
      <t>本事業計画の</t>
    </r>
    <r>
      <rPr>
        <sz val="11"/>
        <color theme="1"/>
        <rFont val="メイリオ"/>
        <family val="3"/>
        <charset val="128"/>
      </rPr>
      <t>活動</t>
    </r>
    <rPh sb="0" eb="1">
      <t>ホン</t>
    </rPh>
    <rPh sb="1" eb="3">
      <t>ジギョウ</t>
    </rPh>
    <rPh sb="3" eb="5">
      <t>ケイカク</t>
    </rPh>
    <phoneticPr fontId="7"/>
  </si>
  <si>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7"/>
  </si>
  <si>
    <t>多面的機能の増進を図る活動の活動項目</t>
    <rPh sb="14" eb="16">
      <t>カツドウ</t>
    </rPh>
    <phoneticPr fontId="7"/>
  </si>
  <si>
    <t>※資源向上支払（共同）の交付単価の減額条件に該当する場合は、本加算措置の交付単価も同様に減額されます。</t>
    <phoneticPr fontId="7"/>
  </si>
  <si>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7"/>
  </si>
  <si>
    <t>農村協働力の深化に向けた活動への支援</t>
    <rPh sb="0" eb="2">
      <t>ノウソン</t>
    </rPh>
    <rPh sb="2" eb="5">
      <t>キョウドウリョク</t>
    </rPh>
    <rPh sb="6" eb="8">
      <t>シンカ</t>
    </rPh>
    <rPh sb="9" eb="10">
      <t>ム</t>
    </rPh>
    <rPh sb="12" eb="14">
      <t>カツドウ</t>
    </rPh>
    <rPh sb="16" eb="18">
      <t>シエン</t>
    </rPh>
    <phoneticPr fontId="7"/>
  </si>
  <si>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7"/>
  </si>
  <si>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7"/>
  </si>
  <si>
    <t>→（３）へ</t>
    <phoneticPr fontId="7"/>
  </si>
  <si>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7"/>
  </si>
  <si>
    <t>（令和６年度廃止（令和10年度までの経過措置））</t>
    <rPh sb="9" eb="11">
      <t>レイワ</t>
    </rPh>
    <phoneticPr fontId="7"/>
  </si>
  <si>
    <t>※最終年度は、資源向上（共同）の活動終了年度と同じです。</t>
    <phoneticPr fontId="7"/>
  </si>
  <si>
    <t>※最終年度は、資源向上（共同）の活動終了年度と同じです。</t>
  </si>
  <si>
    <t>取組項目</t>
    <rPh sb="0" eb="2">
      <t>トリクミ</t>
    </rPh>
    <rPh sb="2" eb="4">
      <t>コウモク</t>
    </rPh>
    <phoneticPr fontId="7"/>
  </si>
  <si>
    <t>（環境負荷低減の取組への支援を受ける場合）</t>
    <rPh sb="1" eb="3">
      <t>カンキョウ</t>
    </rPh>
    <rPh sb="3" eb="7">
      <t>フカテイゲン</t>
    </rPh>
    <rPh sb="8" eb="10">
      <t>トリクミ</t>
    </rPh>
    <rPh sb="12" eb="14">
      <t>シエン</t>
    </rPh>
    <rPh sb="15" eb="16">
      <t>ウ</t>
    </rPh>
    <rPh sb="18" eb="20">
      <t>バアイ</t>
    </rPh>
    <phoneticPr fontId="7"/>
  </si>
  <si>
    <t>報告内容は全て実施済みです。</t>
    <rPh sb="0" eb="2">
      <t>ホウコク</t>
    </rPh>
    <rPh sb="2" eb="4">
      <t>ナイヨウ</t>
    </rPh>
    <rPh sb="5" eb="6">
      <t>スベ</t>
    </rPh>
    <rPh sb="7" eb="9">
      <t>ジッシ</t>
    </rPh>
    <rPh sb="9" eb="10">
      <t>ズ</t>
    </rPh>
    <phoneticPr fontId="7"/>
  </si>
  <si>
    <t>報告内容は見込みのものも含まれます。</t>
    <rPh sb="0" eb="4">
      <t>ホウコクナイヨウ</t>
    </rPh>
    <rPh sb="5" eb="7">
      <t>ミコ</t>
    </rPh>
    <rPh sb="12" eb="13">
      <t>フク</t>
    </rPh>
    <phoneticPr fontId="7"/>
  </si>
  <si>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7"/>
  </si>
  <si>
    <t>（様式第１－12号）</t>
    <rPh sb="1" eb="3">
      <t>ヨウシキ</t>
    </rPh>
    <rPh sb="3" eb="4">
      <t>ダイ</t>
    </rPh>
    <rPh sb="8" eb="9">
      <t>ゴウ</t>
    </rPh>
    <phoneticPr fontId="7"/>
  </si>
  <si>
    <t>３　添付書類</t>
    <rPh sb="2" eb="4">
      <t>テンプ</t>
    </rPh>
    <rPh sb="4" eb="6">
      <t>ショルイ</t>
    </rPh>
    <phoneticPr fontId="7"/>
  </si>
  <si>
    <t>集計</t>
    <rPh sb="0" eb="2">
      <t>シュウケイ</t>
    </rPh>
    <phoneticPr fontId="7"/>
  </si>
  <si>
    <t>申請時記入日：　　　　年　　　　月</t>
    <rPh sb="0" eb="3">
      <t>シンセイジ</t>
    </rPh>
    <rPh sb="3" eb="5">
      <t>キニュウ</t>
    </rPh>
    <rPh sb="5" eb="6">
      <t>ビ</t>
    </rPh>
    <rPh sb="11" eb="12">
      <t>ネン</t>
    </rPh>
    <rPh sb="16" eb="17">
      <t>ガツ</t>
    </rPh>
    <phoneticPr fontId="71"/>
  </si>
  <si>
    <t>報告時記入日：　　　　年　　　　月</t>
    <rPh sb="0" eb="3">
      <t>ホウコクジ</t>
    </rPh>
    <rPh sb="3" eb="5">
      <t>キニュウ</t>
    </rPh>
    <rPh sb="5" eb="6">
      <t>ビ</t>
    </rPh>
    <rPh sb="11" eb="12">
      <t>ネン</t>
    </rPh>
    <rPh sb="16" eb="17">
      <t>ガツ</t>
    </rPh>
    <phoneticPr fontId="71"/>
  </si>
  <si>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7"/>
  </si>
  <si>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7"/>
  </si>
  <si>
    <t>52 遊休農地の有効活用</t>
    <phoneticPr fontId="7"/>
  </si>
  <si>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7"/>
  </si>
  <si>
    <t>54 地域住民による直営施工</t>
    <phoneticPr fontId="7"/>
  </si>
  <si>
    <t>55 防災・減災力の強化</t>
    <phoneticPr fontId="7"/>
  </si>
  <si>
    <t>56 農村環境保全活動の幅広い展開</t>
    <phoneticPr fontId="7"/>
  </si>
  <si>
    <t>57 やすらぎ・福祉及び教育機能の活用</t>
    <rPh sb="8" eb="10">
      <t>フクシ</t>
    </rPh>
    <rPh sb="10" eb="11">
      <t>オヨ</t>
    </rPh>
    <rPh sb="12" eb="14">
      <t>キョウイク</t>
    </rPh>
    <rPh sb="14" eb="16">
      <t>キノウ</t>
    </rPh>
    <rPh sb="17" eb="19">
      <t>カツヨウ</t>
    </rPh>
    <phoneticPr fontId="7"/>
  </si>
  <si>
    <t>58 農村文化の伝承を通じた農村コミュニティの強化</t>
    <phoneticPr fontId="7"/>
  </si>
  <si>
    <t>59 都道府県、市町村が特に認める活動</t>
    <rPh sb="3" eb="7">
      <t>トドウフケン</t>
    </rPh>
    <rPh sb="8" eb="11">
      <t>シチョウソン</t>
    </rPh>
    <rPh sb="12" eb="13">
      <t>トク</t>
    </rPh>
    <rPh sb="14" eb="15">
      <t>ミト</t>
    </rPh>
    <rPh sb="17" eb="19">
      <t>カツドウ</t>
    </rPh>
    <phoneticPr fontId="7"/>
  </si>
  <si>
    <t>※必要に応じて欄を追加してください。</t>
    <phoneticPr fontId="7"/>
  </si>
  <si>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7"/>
  </si>
  <si>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7"/>
  </si>
  <si>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7"/>
  </si>
  <si>
    <t>　※なお、別添１「実施区域位置図」に環境負荷低減の取組実施区域を記載している場合、別添４は省略できます。</t>
    <rPh sb="41" eb="43">
      <t>ベッテン</t>
    </rPh>
    <phoneticPr fontId="7"/>
  </si>
  <si>
    <t>（注１）該当する項目の□に■を入れること。</t>
    <rPh sb="1" eb="2">
      <t>チュウ</t>
    </rPh>
    <rPh sb="4" eb="6">
      <t>ガイトウ</t>
    </rPh>
    <rPh sb="8" eb="10">
      <t>コウモク</t>
    </rPh>
    <rPh sb="15" eb="16">
      <t>イ</t>
    </rPh>
    <phoneticPr fontId="7"/>
  </si>
  <si>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7"/>
  </si>
  <si>
    <t>環境負荷低減の取組への支援</t>
    <rPh sb="0" eb="2">
      <t>カンキョウ</t>
    </rPh>
    <rPh sb="2" eb="6">
      <t>フカテイゲン</t>
    </rPh>
    <rPh sb="7" eb="9">
      <t>トリクミ</t>
    </rPh>
    <rPh sb="11" eb="13">
      <t>シエン</t>
    </rPh>
    <phoneticPr fontId="7"/>
  </si>
  <si>
    <t>【加算措置に取り組む場合】</t>
    <rPh sb="1" eb="3">
      <t>カサン</t>
    </rPh>
    <rPh sb="3" eb="5">
      <t>ソチ</t>
    </rPh>
    <rPh sb="6" eb="7">
      <t>ト</t>
    </rPh>
    <rPh sb="8" eb="9">
      <t>ク</t>
    </rPh>
    <rPh sb="10" eb="12">
      <t>バアイ</t>
    </rPh>
    <phoneticPr fontId="7"/>
  </si>
  <si>
    <t>（別紙２）環境負荷低減の取組への支援</t>
    <rPh sb="1" eb="3">
      <t>ベッシ</t>
    </rPh>
    <phoneticPr fontId="7"/>
  </si>
  <si>
    <t>1　実施時期</t>
    <rPh sb="2" eb="4">
      <t>ジッシ</t>
    </rPh>
    <rPh sb="4" eb="6">
      <t>ジキ</t>
    </rPh>
    <phoneticPr fontId="7"/>
  </si>
  <si>
    <t>　　b　実施面積（報告年度のみ記載すること）</t>
    <rPh sb="4" eb="6">
      <t>ジッシ</t>
    </rPh>
    <rPh sb="6" eb="8">
      <t>メンセキ</t>
    </rPh>
    <rPh sb="9" eb="11">
      <t>ホウコク</t>
    </rPh>
    <rPh sb="11" eb="13">
      <t>ネンド</t>
    </rPh>
    <rPh sb="15" eb="17">
      <t>キサイ</t>
    </rPh>
    <phoneticPr fontId="7"/>
  </si>
  <si>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7"/>
  </si>
  <si>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7"/>
  </si>
  <si>
    <t>※　構成員別実施面積（別紙３）を添付してください。</t>
    <rPh sb="2" eb="5">
      <t>コウセイイン</t>
    </rPh>
    <rPh sb="5" eb="6">
      <t>ベツ</t>
    </rPh>
    <rPh sb="6" eb="8">
      <t>ジッシ</t>
    </rPh>
    <rPh sb="8" eb="10">
      <t>メンセキ</t>
    </rPh>
    <rPh sb="11" eb="13">
      <t>ベッシ</t>
    </rPh>
    <rPh sb="16" eb="18">
      <t>テンプ</t>
    </rPh>
    <phoneticPr fontId="7"/>
  </si>
  <si>
    <t>※ 必要に応じて欄を追加してください。</t>
    <phoneticPr fontId="7"/>
  </si>
  <si>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7"/>
  </si>
  <si>
    <t>※ ２月以降に活動が終了する場合は見込みを記載してください。</t>
    <phoneticPr fontId="7"/>
  </si>
  <si>
    <t>（注）該当する項目の□に■を入れること。</t>
    <rPh sb="1" eb="2">
      <t>チュウ</t>
    </rPh>
    <rPh sb="3" eb="5">
      <t>ガイトウ</t>
    </rPh>
    <rPh sb="7" eb="9">
      <t>コウモク</t>
    </rPh>
    <rPh sb="14" eb="15">
      <t>イ</t>
    </rPh>
    <phoneticPr fontId="7"/>
  </si>
  <si>
    <t>年度　多面的機能支払交付金 金銭出納簿</t>
    <rPh sb="0" eb="2">
      <t>ネンド</t>
    </rPh>
    <phoneticPr fontId="7"/>
  </si>
  <si>
    <t>組織名：</t>
    <rPh sb="0" eb="3">
      <t>ソシキメイ</t>
    </rPh>
    <phoneticPr fontId="7"/>
  </si>
  <si>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7"/>
  </si>
  <si>
    <t>年度　多面的機能支払交付金に係る実施状況報告書</t>
    <rPh sb="0" eb="2">
      <t>ネンド</t>
    </rPh>
    <phoneticPr fontId="7"/>
  </si>
  <si>
    <t>該当しない</t>
    <rPh sb="0" eb="2">
      <t>ガイトウ</t>
    </rPh>
    <phoneticPr fontId="7"/>
  </si>
  <si>
    <t>⑧</t>
    <phoneticPr fontId="7"/>
  </si>
  <si>
    <t>生態系への影響が想定される工事等を実施する場合</t>
    <phoneticPr fontId="7"/>
  </si>
  <si>
    <t>生態系に配慮した事業実施に努める</t>
    <phoneticPr fontId="7"/>
  </si>
  <si>
    <t>⑩</t>
    <phoneticPr fontId="7"/>
  </si>
  <si>
    <t>⑪</t>
    <phoneticPr fontId="7"/>
  </si>
  <si>
    <t>「みどりの食料システム戦略」を理解し、適切な事業実施に努める</t>
    <phoneticPr fontId="7"/>
  </si>
  <si>
    <t>⑫</t>
    <phoneticPr fontId="7"/>
  </si>
  <si>
    <t>正しい知識に基づく作業安全に努める</t>
    <phoneticPr fontId="7"/>
  </si>
  <si>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7"/>
  </si>
  <si>
    <t>（様式第１－11号）</t>
    <rPh sb="1" eb="3">
      <t>ヨウシキ</t>
    </rPh>
    <rPh sb="3" eb="4">
      <t>ダイ</t>
    </rPh>
    <rPh sb="8" eb="9">
      <t>ゴウ</t>
    </rPh>
    <phoneticPr fontId="7"/>
  </si>
  <si>
    <t>農林水産省様式</t>
    <rPh sb="0" eb="5">
      <t>ノウリンスイサンショウ</t>
    </rPh>
    <rPh sb="5" eb="7">
      <t>ヨウシキ</t>
    </rPh>
    <phoneticPr fontId="71"/>
  </si>
  <si>
    <t>前年度からの持越金</t>
    <rPh sb="3" eb="5">
      <t>ニットウ</t>
    </rPh>
    <phoneticPr fontId="86"/>
  </si>
  <si>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7"/>
  </si>
  <si>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7"/>
  </si>
  <si>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7"/>
  </si>
  <si>
    <t>【活動組織から市町村に提出するもの】</t>
    <rPh sb="7" eb="10">
      <t>シチョウソン</t>
    </rPh>
    <phoneticPr fontId="7"/>
  </si>
  <si>
    <t>うち、排水路</t>
    <rPh sb="3" eb="6">
      <t>ハイスイロ</t>
    </rPh>
    <phoneticPr fontId="7"/>
  </si>
  <si>
    <t>左記が水路の場合、うち排水路延長</t>
    <rPh sb="0" eb="2">
      <t>サキ</t>
    </rPh>
    <rPh sb="3" eb="5">
      <t>スイロ</t>
    </rPh>
    <rPh sb="6" eb="8">
      <t>バアイ</t>
    </rPh>
    <rPh sb="11" eb="14">
      <t>ハイスイロ</t>
    </rPh>
    <rPh sb="14" eb="16">
      <t>エンチョウ</t>
    </rPh>
    <phoneticPr fontId="7"/>
  </si>
  <si>
    <t>左記が水路の場合、うち排水路延長（km）</t>
    <phoneticPr fontId="7"/>
  </si>
  <si>
    <t>うち、排水路の補修（kｍ）</t>
    <rPh sb="3" eb="4">
      <t>ハイ</t>
    </rPh>
    <phoneticPr fontId="7"/>
  </si>
  <si>
    <t>うち、排水路の更新等（kｍ）</t>
    <rPh sb="3" eb="4">
      <t>ハイ</t>
    </rPh>
    <phoneticPr fontId="7"/>
  </si>
  <si>
    <t>（各単位）</t>
    <rPh sb="1" eb="2">
      <t>カク</t>
    </rPh>
    <rPh sb="2" eb="4">
      <t>タンイ</t>
    </rPh>
    <phoneticPr fontId="7"/>
  </si>
  <si>
    <t>※資源向上支払（共同）の交付単価の減額条件に該当する場合は、本加算措置の交付単価も同様に減額されます。</t>
    <rPh sb="30" eb="31">
      <t>ホン</t>
    </rPh>
    <phoneticPr fontId="7"/>
  </si>
  <si>
    <t>体制強化</t>
    <rPh sb="0" eb="4">
      <t>タイセイキョウカ</t>
    </rPh>
    <phoneticPr fontId="7"/>
  </si>
  <si>
    <t>新たに構成員が追加</t>
    <rPh sb="0" eb="1">
      <t>アラ</t>
    </rPh>
    <rPh sb="3" eb="6">
      <t>コウセイイン</t>
    </rPh>
    <rPh sb="7" eb="9">
      <t>ツイカ</t>
    </rPh>
    <phoneticPr fontId="7"/>
  </si>
  <si>
    <t>マッチングを活用して人材を確保</t>
    <phoneticPr fontId="7"/>
  </si>
  <si>
    <t>マッチングを活用したが人材確保に至らなかった</t>
    <rPh sb="16" eb="17">
      <t>イタ</t>
    </rPh>
    <phoneticPr fontId="7"/>
  </si>
  <si>
    <t>新たに集落内外の人材・団体等と連携して活動</t>
    <phoneticPr fontId="7"/>
  </si>
  <si>
    <t>新たに土地改良区、JA等に事務を委託</t>
    <phoneticPr fontId="7"/>
  </si>
  <si>
    <t>活動支援班の設置</t>
    <rPh sb="0" eb="2">
      <t>カツドウ</t>
    </rPh>
    <rPh sb="2" eb="5">
      <t>シエンハン</t>
    </rPh>
    <rPh sb="6" eb="8">
      <t>セッチ</t>
    </rPh>
    <phoneticPr fontId="7"/>
  </si>
  <si>
    <t>江の設置（作溝実施）（ａ）</t>
    <rPh sb="0" eb="1">
      <t>エ</t>
    </rPh>
    <rPh sb="2" eb="4">
      <t>セッチ</t>
    </rPh>
    <rPh sb="5" eb="6">
      <t>サク</t>
    </rPh>
    <rPh sb="6" eb="7">
      <t>ミゾ</t>
    </rPh>
    <rPh sb="7" eb="9">
      <t>ジッシ</t>
    </rPh>
    <phoneticPr fontId="7"/>
  </si>
  <si>
    <t>江の設置（作溝未実施）（ａ）</t>
    <rPh sb="0" eb="1">
      <t>エ</t>
    </rPh>
    <rPh sb="2" eb="4">
      <t>セッチ</t>
    </rPh>
    <rPh sb="5" eb="6">
      <t>サク</t>
    </rPh>
    <rPh sb="6" eb="7">
      <t>ミゾ</t>
    </rPh>
    <rPh sb="7" eb="10">
      <t>ミジッシ</t>
    </rPh>
    <phoneticPr fontId="7"/>
  </si>
  <si>
    <t>e　（特定事業実施者のみ）添付書類</t>
    <rPh sb="13" eb="15">
      <t>テンプ</t>
    </rPh>
    <rPh sb="15" eb="17">
      <t>ショルイ</t>
    </rPh>
    <phoneticPr fontId="7"/>
  </si>
  <si>
    <t>特定事業実施者の場合であって、</t>
    <rPh sb="8" eb="10">
      <t>バアイ</t>
    </rPh>
    <phoneticPr fontId="7"/>
  </si>
  <si>
    <t>全ての活動組織、広域活動組織、特定事業実施者</t>
    <rPh sb="0" eb="1">
      <t>スベ</t>
    </rPh>
    <rPh sb="3" eb="7">
      <t>カツドウソシキ</t>
    </rPh>
    <rPh sb="8" eb="14">
      <t>コウイキカツドウソシキ</t>
    </rPh>
    <phoneticPr fontId="7"/>
  </si>
  <si>
    <t>全ての活動組織及び広域活動組織（特定事業実施者を除く）</t>
    <rPh sb="0" eb="1">
      <t>スベ</t>
    </rPh>
    <rPh sb="3" eb="7">
      <t>カツドウソシキ</t>
    </rPh>
    <rPh sb="7" eb="8">
      <t>オヨ</t>
    </rPh>
    <rPh sb="9" eb="15">
      <t>コウイキカツドウソシキ</t>
    </rPh>
    <rPh sb="24" eb="25">
      <t>ノゾ</t>
    </rPh>
    <phoneticPr fontId="71"/>
  </si>
  <si>
    <t>分類</t>
    <rPh sb="0" eb="2">
      <t>ブンルイ</t>
    </rPh>
    <phoneticPr fontId="7"/>
  </si>
  <si>
    <t>実施面積</t>
    <rPh sb="0" eb="2">
      <t>ジッシ</t>
    </rPh>
    <rPh sb="2" eb="4">
      <t>メンセキ</t>
    </rPh>
    <phoneticPr fontId="7"/>
  </si>
  <si>
    <t>（別紙１）環境負荷低減の取組への支援</t>
    <rPh sb="1" eb="3">
      <t>ベッシ</t>
    </rPh>
    <phoneticPr fontId="7"/>
  </si>
  <si>
    <t>別紙３</t>
    <rPh sb="0" eb="2">
      <t>ベッシ</t>
    </rPh>
    <phoneticPr fontId="7"/>
  </si>
  <si>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7"/>
  </si>
  <si>
    <t>１年目
交付上限額</t>
    <rPh sb="1" eb="3">
      <t>ネンメ</t>
    </rPh>
    <rPh sb="4" eb="6">
      <t>コウフ</t>
    </rPh>
    <rPh sb="6" eb="8">
      <t>ジョウゲン</t>
    </rPh>
    <rPh sb="8" eb="9">
      <t>ガク</t>
    </rPh>
    <phoneticPr fontId="7"/>
  </si>
  <si>
    <t>２年目
交付上限額</t>
    <rPh sb="1" eb="3">
      <t>ネンメ</t>
    </rPh>
    <rPh sb="4" eb="6">
      <t>コウフ</t>
    </rPh>
    <rPh sb="6" eb="8">
      <t>ジョウゲン</t>
    </rPh>
    <rPh sb="8" eb="9">
      <t>ガク</t>
    </rPh>
    <phoneticPr fontId="7"/>
  </si>
  <si>
    <t>３年目
交付上限額</t>
    <rPh sb="1" eb="3">
      <t>ネンメ</t>
    </rPh>
    <rPh sb="4" eb="6">
      <t>コウフ</t>
    </rPh>
    <rPh sb="6" eb="8">
      <t>ジョウゲン</t>
    </rPh>
    <rPh sb="8" eb="9">
      <t>ガク</t>
    </rPh>
    <phoneticPr fontId="7"/>
  </si>
  <si>
    <t>４年目
交付上限額</t>
    <rPh sb="1" eb="3">
      <t>ネンメ</t>
    </rPh>
    <rPh sb="4" eb="6">
      <t>コウフ</t>
    </rPh>
    <rPh sb="6" eb="8">
      <t>ジョウゲン</t>
    </rPh>
    <rPh sb="8" eb="9">
      <t>ガク</t>
    </rPh>
    <phoneticPr fontId="7"/>
  </si>
  <si>
    <t>５年目
交付上限額</t>
    <rPh sb="1" eb="3">
      <t>ネンメ</t>
    </rPh>
    <rPh sb="4" eb="6">
      <t>コウフ</t>
    </rPh>
    <rPh sb="6" eb="8">
      <t>ジョウゲン</t>
    </rPh>
    <rPh sb="8" eb="9">
      <t>ガク</t>
    </rPh>
    <phoneticPr fontId="7"/>
  </si>
  <si>
    <t>１年目
交付額</t>
    <rPh sb="1" eb="3">
      <t>ネンメ</t>
    </rPh>
    <rPh sb="4" eb="6">
      <t>コウフ</t>
    </rPh>
    <rPh sb="6" eb="7">
      <t>ガク</t>
    </rPh>
    <phoneticPr fontId="7"/>
  </si>
  <si>
    <t>２年目
交付額</t>
    <rPh sb="1" eb="3">
      <t>ネンメ</t>
    </rPh>
    <rPh sb="4" eb="6">
      <t>コウフ</t>
    </rPh>
    <rPh sb="6" eb="7">
      <t>ガク</t>
    </rPh>
    <phoneticPr fontId="7"/>
  </si>
  <si>
    <t>３年目
交付額</t>
    <rPh sb="1" eb="3">
      <t>ネンメ</t>
    </rPh>
    <rPh sb="4" eb="6">
      <t>コウフ</t>
    </rPh>
    <rPh sb="6" eb="7">
      <t>ガク</t>
    </rPh>
    <phoneticPr fontId="7"/>
  </si>
  <si>
    <t>４年目
交付額</t>
    <rPh sb="1" eb="3">
      <t>ネンメ</t>
    </rPh>
    <rPh sb="4" eb="6">
      <t>コウフ</t>
    </rPh>
    <rPh sb="6" eb="7">
      <t>ガク</t>
    </rPh>
    <phoneticPr fontId="7"/>
  </si>
  <si>
    <t>５年目
交付額</t>
    <rPh sb="1" eb="3">
      <t>ネンメ</t>
    </rPh>
    <rPh sb="4" eb="6">
      <t>コウフ</t>
    </rPh>
    <rPh sb="6" eb="7">
      <t>ガク</t>
    </rPh>
    <phoneticPr fontId="7"/>
  </si>
  <si>
    <t>うち、排水路（ｋｍ）</t>
    <rPh sb="3" eb="6">
      <t>ハイスイロ</t>
    </rPh>
    <phoneticPr fontId="7"/>
  </si>
  <si>
    <t>イモ類</t>
    <rPh sb="2" eb="3">
      <t>ルイ</t>
    </rPh>
    <phoneticPr fontId="7"/>
  </si>
  <si>
    <t>豆類</t>
    <rPh sb="0" eb="2">
      <t>マメルイ</t>
    </rPh>
    <phoneticPr fontId="7"/>
  </si>
  <si>
    <t>なたね類</t>
    <rPh sb="3" eb="4">
      <t>ルイ</t>
    </rPh>
    <phoneticPr fontId="7"/>
  </si>
  <si>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1"/>
  </si>
  <si>
    <t>プラ等廃棄物の削減に努め、適正に処理</t>
    <phoneticPr fontId="71"/>
  </si>
  <si>
    <t xml:space="preserve">
特定事業実施者
のみ</t>
    <phoneticPr fontId="7"/>
  </si>
  <si>
    <t>うち解消する遊休
農地面積</t>
    <rPh sb="2" eb="4">
      <t>カイショウ</t>
    </rPh>
    <rPh sb="6" eb="8">
      <t>ユウキュウ</t>
    </rPh>
    <rPh sb="9" eb="11">
      <t>ノウチ</t>
    </rPh>
    <rPh sb="11" eb="13">
      <t>メンセキ</t>
    </rPh>
    <phoneticPr fontId="7"/>
  </si>
  <si>
    <t>加算措置「環境負荷低減の取組に係る支援」のみ実施する場合は〇　</t>
    <rPh sb="0" eb="4">
      <t>カサンソチ</t>
    </rPh>
    <rPh sb="22" eb="24">
      <t>ジッシ</t>
    </rPh>
    <phoneticPr fontId="7"/>
  </si>
  <si>
    <t>※複数の交付単価がある場合には、行を追加してください。
※加算措置は除きます。</t>
    <rPh sb="29" eb="31">
      <t>カサン</t>
    </rPh>
    <rPh sb="31" eb="33">
      <t>ソチ</t>
    </rPh>
    <rPh sb="34" eb="35">
      <t>ノゾ</t>
    </rPh>
    <phoneticPr fontId="7"/>
  </si>
  <si>
    <t>※毎年度実施するものに○を記入してください。</t>
    <rPh sb="1" eb="4">
      <t>マイネンド</t>
    </rPh>
    <rPh sb="4" eb="6">
      <t>ジッシ</t>
    </rPh>
    <rPh sb="13" eb="15">
      <t>キニュウ</t>
    </rPh>
    <phoneticPr fontId="7"/>
  </si>
  <si>
    <t>※毎年度実施するものに○を記入してください。</t>
    <rPh sb="1" eb="4">
      <t>マイネンド</t>
    </rPh>
    <phoneticPr fontId="7"/>
  </si>
  <si>
    <t>60　広報活動・農村関係人口の拡大</t>
    <rPh sb="3" eb="5">
      <t>コウホウ</t>
    </rPh>
    <rPh sb="5" eb="7">
      <t>カツドウ</t>
    </rPh>
    <rPh sb="8" eb="10">
      <t>ノウソン</t>
    </rPh>
    <rPh sb="10" eb="12">
      <t>カンケイ</t>
    </rPh>
    <rPh sb="12" eb="14">
      <t>ジンコウ</t>
    </rPh>
    <rPh sb="15" eb="17">
      <t>カクダイ</t>
    </rPh>
    <phoneticPr fontId="7"/>
  </si>
  <si>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7"/>
  </si>
  <si>
    <t>①農村環境保全活動を１テーマ追加</t>
    <phoneticPr fontId="7"/>
  </si>
  <si>
    <t>②「高度な保全活動の実施」</t>
    <phoneticPr fontId="7"/>
  </si>
  <si>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7"/>
  </si>
  <si>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7"/>
  </si>
  <si>
    <t>（２）農村協働力の深化に向けた活動への支援（令和６年度廃止（令和10年度までの経過措置））</t>
    <rPh sb="3" eb="5">
      <t>ノウソン</t>
    </rPh>
    <rPh sb="5" eb="8">
      <t>キョウドウリョク</t>
    </rPh>
    <rPh sb="19" eb="21">
      <t>シエン</t>
    </rPh>
    <rPh sb="30" eb="32">
      <t>レイワ</t>
    </rPh>
    <phoneticPr fontId="7"/>
  </si>
  <si>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7"/>
  </si>
  <si>
    <t>ｂ　実施時期</t>
    <rPh sb="2" eb="4">
      <t>ジッシ</t>
    </rPh>
    <rPh sb="4" eb="6">
      <t>ジキ</t>
    </rPh>
    <phoneticPr fontId="7"/>
  </si>
  <si>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7"/>
  </si>
  <si>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7"/>
  </si>
  <si>
    <t>「環境負荷低減の取組への支援」（※1）の交付を受ける場合</t>
    <rPh sb="1" eb="7">
      <t>カンキョウフカテイゲン</t>
    </rPh>
    <rPh sb="8" eb="10">
      <t>トリクミ</t>
    </rPh>
    <rPh sb="12" eb="14">
      <t>シエン</t>
    </rPh>
    <phoneticPr fontId="71"/>
  </si>
  <si>
    <t>「環境負荷低減の取組への支援」（※1）の交付を受ける場合</t>
    <phoneticPr fontId="71"/>
  </si>
  <si>
    <t>多面支払（※2）の活動で農薬を使った除草や害虫駆除等を行う場合</t>
    <phoneticPr fontId="71"/>
  </si>
  <si>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7"/>
  </si>
  <si>
    <t>領収書
等番号</t>
    <rPh sb="4" eb="5">
      <t>トウ</t>
    </rPh>
    <phoneticPr fontId="7"/>
  </si>
  <si>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7"/>
  </si>
  <si>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7"/>
  </si>
  <si>
    <t>実施経過報告書から変更があったので別紙１及び２のとおり報告します。</t>
    <rPh sb="9" eb="11">
      <t>ヘンコウ</t>
    </rPh>
    <rPh sb="17" eb="19">
      <t>ベッシ</t>
    </rPh>
    <rPh sb="20" eb="21">
      <t>オヨ</t>
    </rPh>
    <rPh sb="27" eb="29">
      <t>ホウコク</t>
    </rPh>
    <phoneticPr fontId="7"/>
  </si>
  <si>
    <t>広報活動・農村関係人口の拡大</t>
    <rPh sb="0" eb="2">
      <t>コウホウ</t>
    </rPh>
    <rPh sb="2" eb="4">
      <t>カツドウ</t>
    </rPh>
    <rPh sb="5" eb="7">
      <t>ノウソン</t>
    </rPh>
    <rPh sb="7" eb="9">
      <t>カンケイ</t>
    </rPh>
    <rPh sb="9" eb="11">
      <t>ジンコウ</t>
    </rPh>
    <rPh sb="12" eb="14">
      <t>カクダイ</t>
    </rPh>
    <phoneticPr fontId="7"/>
  </si>
  <si>
    <t>うち解消する遊休農地面積(a)</t>
    <rPh sb="2" eb="4">
      <t>カイショウ</t>
    </rPh>
    <rPh sb="6" eb="8">
      <t>ユウキュウ</t>
    </rPh>
    <rPh sb="8" eb="10">
      <t>ノウチ</t>
    </rPh>
    <rPh sb="10" eb="12">
      <t>メンセキ</t>
    </rPh>
    <phoneticPr fontId="7"/>
  </si>
  <si>
    <t>多面的機能支払交付金に係る実施経過報告書（環境負荷低減の取組への支援）</t>
    <rPh sb="15" eb="17">
      <t>ケイカ</t>
    </rPh>
    <phoneticPr fontId="7"/>
  </si>
  <si>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7"/>
  </si>
  <si>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7"/>
  </si>
  <si>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7"/>
  </si>
  <si>
    <t>みどりチェック</t>
    <phoneticPr fontId="7"/>
  </si>
  <si>
    <t>環境負荷低減の
取組への支援</t>
    <rPh sb="0" eb="6">
      <t>カンキョウフカテイゲン</t>
    </rPh>
    <rPh sb="8" eb="10">
      <t>トリクミ</t>
    </rPh>
    <rPh sb="12" eb="14">
      <t>シエン</t>
    </rPh>
    <phoneticPr fontId="7"/>
  </si>
  <si>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7"/>
  </si>
  <si>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7"/>
  </si>
  <si>
    <t>c　活動の計画</t>
    <rPh sb="2" eb="4">
      <t>カツドウ</t>
    </rPh>
    <rPh sb="5" eb="7">
      <t>ケイカク</t>
    </rPh>
    <phoneticPr fontId="7"/>
  </si>
  <si>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7"/>
  </si>
  <si>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7"/>
  </si>
  <si>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7"/>
  </si>
  <si>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7"/>
  </si>
  <si>
    <t>様式第1-8号別紙1,2 環境負荷低減の取組への支援</t>
    <rPh sb="13" eb="15">
      <t>カンキョウ</t>
    </rPh>
    <rPh sb="15" eb="17">
      <t>フカ</t>
    </rPh>
    <rPh sb="17" eb="19">
      <t>テイゲン</t>
    </rPh>
    <rPh sb="20" eb="22">
      <t>トリクミ</t>
    </rPh>
    <rPh sb="24" eb="26">
      <t>シエン</t>
    </rPh>
    <phoneticPr fontId="7"/>
  </si>
  <si>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7"/>
  </si>
  <si>
    <t>P.時間</t>
    <rPh sb="2" eb="4">
      <t>ジカン</t>
    </rPh>
    <phoneticPr fontId="7"/>
  </si>
  <si>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7"/>
  </si>
  <si>
    <t>市町村コード
（自動計算）</t>
    <phoneticPr fontId="7"/>
  </si>
  <si>
    <t>R6.1.1現在の地方公共団体一覧</t>
    <rPh sb="9" eb="11">
      <t>チホウ</t>
    </rPh>
    <rPh sb="11" eb="13">
      <t>コウキョウ</t>
    </rPh>
    <rPh sb="13" eb="15">
      <t>ダンタイ</t>
    </rPh>
    <rPh sb="15" eb="17">
      <t>イチラン</t>
    </rPh>
    <phoneticPr fontId="7"/>
  </si>
  <si>
    <t>https://www.soumu.go.jp/denshijiti/code.html</t>
    <phoneticPr fontId="7"/>
  </si>
  <si>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</si>
  <si>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</si>
  <si>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</si>
  <si>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</si>
  <si>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</si>
  <si>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</si>
  <si>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</si>
  <si>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</si>
  <si>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</si>
  <si>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</si>
  <si>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</si>
  <si>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</si>
  <si>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</si>
  <si>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</si>
  <si>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</si>
  <si>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</si>
  <si>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</si>
  <si>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</si>
  <si>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</si>
  <si>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</si>
  <si>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</si>
  <si>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</si>
  <si>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</si>
  <si>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</si>
  <si>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</si>
  <si>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</si>
  <si>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</si>
  <si>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</si>
  <si>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</si>
  <si>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</si>
  <si>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</si>
  <si>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</si>
  <si>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</si>
  <si>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</si>
  <si>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</si>
  <si>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</si>
  <si>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</si>
  <si>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</si>
  <si>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</si>
  <si>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</si>
  <si>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</si>
  <si>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</si>
  <si>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</si>
  <si>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</si>
  <si>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</si>
  <si>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</si>
  <si>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</si>
  <si>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</si>
  <si>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</si>
  <si>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</si>
  <si>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</si>
  <si>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</si>
  <si>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</si>
  <si>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</si>
  <si>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</si>
  <si>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</si>
  <si>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</si>
  <si>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</si>
  <si>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</si>
  <si>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</si>
  <si>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</si>
  <si>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</si>
  <si>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</si>
  <si>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</si>
  <si>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</si>
  <si>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</si>
  <si>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</si>
  <si>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</si>
  <si>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</si>
  <si>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</si>
  <si>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</si>
  <si>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</si>
  <si>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</si>
  <si>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</si>
  <si>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</si>
  <si>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</si>
  <si>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</si>
  <si>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</si>
  <si>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</si>
  <si>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</si>
  <si>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</si>
  <si>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</si>
  <si>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</si>
  <si>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</si>
  <si>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</si>
  <si>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</si>
  <si>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</si>
  <si>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</si>
  <si>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</si>
  <si>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</si>
  <si>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</si>
  <si>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</si>
  <si>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</si>
  <si>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</si>
  <si>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</si>
  <si>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</si>
  <si>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</si>
  <si>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</si>
  <si>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</si>
  <si>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</si>
  <si>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</si>
  <si>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</si>
  <si>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</si>
  <si>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</si>
  <si>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</si>
  <si>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</si>
  <si>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</si>
  <si>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</si>
  <si>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</si>
  <si>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</si>
  <si>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</si>
  <si>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</si>
  <si>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</si>
  <si>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</si>
  <si>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</si>
  <si>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</si>
  <si>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</si>
  <si>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</si>
  <si>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</si>
  <si>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</si>
  <si>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</si>
  <si>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</si>
  <si>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</si>
  <si>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</si>
  <si>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</si>
  <si>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</si>
  <si>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</si>
  <si>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</si>
  <si>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</si>
  <si>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</si>
  <si>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</si>
  <si>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</si>
  <si>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</si>
  <si>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</si>
  <si>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</si>
  <si>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</si>
  <si>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</si>
  <si>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</si>
  <si>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</si>
  <si>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</si>
  <si>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</si>
  <si>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</si>
  <si>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</si>
  <si>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</si>
  <si>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</si>
  <si>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</si>
  <si>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</si>
  <si>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</si>
  <si>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</si>
  <si>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</si>
  <si>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</si>
  <si>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</si>
  <si>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</si>
  <si>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</si>
  <si>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</si>
  <si>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</si>
  <si>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</si>
  <si>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</si>
  <si>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</si>
  <si>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</si>
  <si>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</si>
  <si>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</si>
  <si>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</si>
  <si>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</si>
  <si>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</si>
  <si>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</si>
  <si>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</si>
  <si>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</si>
  <si>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</si>
  <si>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</si>
  <si>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</si>
  <si>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</si>
  <si>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</si>
  <si>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</si>
  <si>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</si>
  <si>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</si>
  <si>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</si>
  <si>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</si>
  <si>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</si>
  <si>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</si>
  <si>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</si>
  <si>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</si>
  <si>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</si>
  <si>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</si>
  <si>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</si>
  <si>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</si>
  <si>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</si>
  <si>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</si>
  <si>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</si>
  <si>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</si>
  <si>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</si>
  <si>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</si>
  <si>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</si>
  <si>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</si>
  <si>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</si>
  <si>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</si>
  <si>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</si>
  <si>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</si>
  <si>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</si>
  <si>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</si>
  <si>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</si>
  <si>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</si>
  <si>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</si>
  <si>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</si>
  <si>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</si>
  <si>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</si>
  <si>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</si>
  <si>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</si>
  <si>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</si>
  <si>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</si>
  <si>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</si>
  <si>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</si>
  <si>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</si>
  <si>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</si>
  <si>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</si>
  <si>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</si>
  <si>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</si>
  <si>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</si>
  <si>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</si>
  <si>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</si>
  <si>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</si>
  <si>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</si>
  <si>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</si>
  <si>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</si>
  <si>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</si>
  <si>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</si>
  <si>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</si>
  <si>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</si>
  <si>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</si>
  <si>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</si>
  <si>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</si>
  <si>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</si>
  <si>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</si>
  <si>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</si>
  <si>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</si>
  <si>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</si>
  <si>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</si>
  <si>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</si>
  <si>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</si>
  <si>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</si>
  <si>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</si>
  <si>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</si>
  <si>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</si>
  <si>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</si>
  <si>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</si>
  <si>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</si>
  <si>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</si>
  <si>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</si>
  <si>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</si>
  <si>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</si>
  <si>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</si>
  <si>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</si>
  <si>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</si>
  <si>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</si>
  <si>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</si>
  <si>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</si>
  <si>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</si>
  <si>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</si>
  <si>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</si>
  <si>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</si>
  <si>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</si>
  <si>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</si>
  <si>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</si>
  <si>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</si>
  <si>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</si>
  <si>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</si>
  <si>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</si>
  <si>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</si>
  <si>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</si>
  <si>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</si>
  <si>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</si>
  <si>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</si>
  <si>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</si>
  <si>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</si>
  <si>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</si>
  <si>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</si>
  <si>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</si>
  <si>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</si>
  <si>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</si>
  <si>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</si>
  <si>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</si>
  <si>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</si>
  <si>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</si>
  <si>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</si>
  <si>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</si>
  <si>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</si>
  <si>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</si>
  <si>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</si>
  <si>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</si>
  <si>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</si>
  <si>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</si>
  <si>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</si>
  <si>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</si>
  <si>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</si>
  <si>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</si>
  <si>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</si>
  <si>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</si>
  <si>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</si>
  <si>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</si>
  <si>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</si>
  <si>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</si>
  <si>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</si>
  <si>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</si>
  <si>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</si>
  <si>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</si>
  <si>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</si>
  <si>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</si>
  <si>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</si>
  <si>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</si>
  <si>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</si>
  <si>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</si>
  <si>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</si>
  <si>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</si>
  <si>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</si>
  <si>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</si>
  <si>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</si>
  <si>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</si>
  <si>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</si>
  <si>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</si>
  <si>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</si>
  <si>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</si>
  <si>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</si>
  <si>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</si>
  <si>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</si>
  <si>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</si>
  <si>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</si>
  <si>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</si>
  <si>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</si>
  <si>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</si>
  <si>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</si>
  <si>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</si>
  <si>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</si>
  <si>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</si>
  <si>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</si>
  <si>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</si>
  <si>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</si>
  <si>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</si>
  <si>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</si>
  <si>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</si>
  <si>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</si>
  <si>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</si>
  <si>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</si>
  <si>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</si>
  <si>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</si>
  <si>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</si>
  <si>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</si>
  <si>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</si>
  <si>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</si>
  <si>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</si>
  <si>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</si>
  <si>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</si>
  <si>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</si>
  <si>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</si>
  <si>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</si>
  <si>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</si>
  <si>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</si>
  <si>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</si>
  <si>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</si>
  <si>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</si>
  <si>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</si>
  <si>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</si>
  <si>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</si>
  <si>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</si>
  <si>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</si>
  <si>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</si>
  <si>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</si>
  <si>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</si>
  <si>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</si>
  <si>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</si>
  <si>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</si>
  <si>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</si>
  <si>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</si>
  <si>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</si>
  <si>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</si>
  <si>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</si>
  <si>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</si>
  <si>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</si>
  <si>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</si>
  <si>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</si>
  <si>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</si>
  <si>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</si>
  <si>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</si>
  <si>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</si>
  <si>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</si>
  <si>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</si>
  <si>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</si>
  <si>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</si>
  <si>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</si>
  <si>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</si>
  <si>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</si>
  <si>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</si>
  <si>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</si>
  <si>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</si>
  <si>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</si>
  <si>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</si>
  <si>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</si>
  <si>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</si>
  <si>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</si>
  <si>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</si>
  <si>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</si>
  <si>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</si>
  <si>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</si>
  <si>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</si>
  <si>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</si>
  <si>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</si>
  <si>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</si>
  <si>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</si>
  <si>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</si>
  <si>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</si>
  <si>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</si>
  <si>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</si>
  <si>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</si>
  <si>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</si>
  <si>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</si>
  <si>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</si>
  <si>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</si>
  <si>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</si>
  <si>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</si>
  <si>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</si>
  <si>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</si>
  <si>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</si>
  <si>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</si>
  <si>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</si>
  <si>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</si>
  <si>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</si>
  <si>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</si>
  <si>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</si>
  <si>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</si>
  <si>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</si>
  <si>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</si>
  <si>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</si>
  <si>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</si>
  <si>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</si>
  <si>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</si>
  <si>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</si>
  <si>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</si>
  <si>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</si>
  <si>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</si>
  <si>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</si>
  <si>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</si>
  <si>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</si>
  <si>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</si>
  <si>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</si>
  <si>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</si>
  <si>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</si>
  <si>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</si>
  <si>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</si>
  <si>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</si>
  <si>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</si>
  <si>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</si>
  <si>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</si>
  <si>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</si>
  <si>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</si>
  <si>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</si>
  <si>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</si>
  <si>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</si>
  <si>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</si>
  <si>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</si>
  <si>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</si>
  <si>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</si>
  <si>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</si>
  <si>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</si>
  <si>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</si>
  <si>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</si>
  <si>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</si>
  <si>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</si>
  <si>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</si>
  <si>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</si>
  <si>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</si>
  <si>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</si>
  <si>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</si>
  <si>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</si>
  <si>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</si>
  <si>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</si>
  <si>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</si>
  <si>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</si>
  <si>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</si>
  <si>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</si>
  <si>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</si>
  <si>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</si>
  <si>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</si>
  <si>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</si>
  <si>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</si>
  <si>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</si>
  <si>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</si>
  <si>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</si>
  <si>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</si>
  <si>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</si>
  <si>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</si>
  <si>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</si>
  <si>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</si>
  <si>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</si>
  <si>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</si>
  <si>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</si>
  <si>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</si>
  <si>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</si>
  <si>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</si>
  <si>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</si>
  <si>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</si>
  <si>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</si>
  <si>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</si>
  <si>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</si>
  <si>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</si>
  <si>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</si>
  <si>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</si>
  <si>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</si>
  <si>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</si>
  <si>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</si>
  <si>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</si>
  <si>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</si>
  <si>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</si>
  <si>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</si>
  <si>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</si>
  <si>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</si>
  <si>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</si>
  <si>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</si>
  <si>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</si>
  <si>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</si>
  <si>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</si>
  <si>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</si>
  <si>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</si>
  <si>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</si>
  <si>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</si>
  <si>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</si>
  <si>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</si>
  <si>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</si>
  <si>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</si>
  <si>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</si>
  <si>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</si>
  <si>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</si>
  <si>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</si>
  <si>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</si>
  <si>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</si>
  <si>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</si>
  <si>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</si>
  <si>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</si>
  <si>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</si>
  <si>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</si>
  <si>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</si>
  <si>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</si>
  <si>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</si>
  <si>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</si>
  <si>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</si>
  <si>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</si>
  <si>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</si>
  <si>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</si>
  <si>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</si>
  <si>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</si>
  <si>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</si>
  <si>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</si>
  <si>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</si>
  <si>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</si>
  <si>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</si>
  <si>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</si>
  <si>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</si>
  <si>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</si>
  <si>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</si>
  <si>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</si>
  <si>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</si>
  <si>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</si>
  <si>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</si>
  <si>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</si>
  <si>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</si>
  <si>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</si>
  <si>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</si>
  <si>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</si>
  <si>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</si>
  <si>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</si>
  <si>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</si>
  <si>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</si>
  <si>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</si>
  <si>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</si>
  <si>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</si>
  <si>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</si>
  <si>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</si>
  <si>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</si>
  <si>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</si>
  <si>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</si>
  <si>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</si>
  <si>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</si>
  <si>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</si>
  <si>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</si>
  <si>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</si>
  <si>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</si>
  <si>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</si>
  <si>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</si>
  <si>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</si>
  <si>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</si>
  <si>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</si>
  <si>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</si>
  <si>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</si>
  <si>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</si>
  <si>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</si>
  <si>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</si>
  <si>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</si>
  <si>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</si>
  <si>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</si>
  <si>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</si>
  <si>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</si>
  <si>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</si>
  <si>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</si>
  <si>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</si>
  <si>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</si>
  <si>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</si>
  <si>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</si>
  <si>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</si>
  <si>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</si>
  <si>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</si>
  <si>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</si>
  <si>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</si>
  <si>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</si>
  <si>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</si>
  <si>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</si>
  <si>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</si>
  <si>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</si>
  <si>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</si>
  <si>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</si>
  <si>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</si>
  <si>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</si>
  <si>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</si>
  <si>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</si>
  <si>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</si>
  <si>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</si>
  <si>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</si>
  <si>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</si>
  <si>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</si>
  <si>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</si>
  <si>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</si>
  <si>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</si>
  <si>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</si>
  <si>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</si>
  <si>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</si>
  <si>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</si>
  <si>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</si>
  <si>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</si>
  <si>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</si>
  <si>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</si>
  <si>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</si>
  <si>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</si>
  <si>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</si>
  <si>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</si>
  <si>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</si>
  <si>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</si>
  <si>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</si>
  <si>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</si>
  <si>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</si>
  <si>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</si>
  <si>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</si>
  <si>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</si>
  <si>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</si>
  <si>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</si>
  <si>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</si>
  <si>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</si>
  <si>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</si>
  <si>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</si>
  <si>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</si>
  <si>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</si>
  <si>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</si>
  <si>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</si>
  <si>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</si>
  <si>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</si>
  <si>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</si>
  <si>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</si>
  <si>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</si>
  <si>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</si>
  <si>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</si>
  <si>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</si>
  <si>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</si>
  <si>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</si>
  <si>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</si>
  <si>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</si>
  <si>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</si>
  <si>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</si>
  <si>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</si>
  <si>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</si>
  <si>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</si>
  <si>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</si>
  <si>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</si>
  <si>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</si>
  <si>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</si>
  <si>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</si>
  <si>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</si>
  <si>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</si>
  <si>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</si>
  <si>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</si>
  <si>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</si>
  <si>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</si>
  <si>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</si>
  <si>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</si>
  <si>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</si>
  <si>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</si>
  <si>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</si>
  <si>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</si>
  <si>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</si>
  <si>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</si>
  <si>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</si>
  <si>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</si>
  <si>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</si>
  <si>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</si>
  <si>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</si>
  <si>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</si>
  <si>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</si>
  <si>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</si>
  <si>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</si>
  <si>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</si>
  <si>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</si>
  <si>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</si>
  <si>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</si>
  <si>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</si>
  <si>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</si>
  <si>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</si>
  <si>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</si>
  <si>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</si>
  <si>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</si>
  <si>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</si>
  <si>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</si>
  <si>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</si>
  <si>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</si>
  <si>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</si>
  <si>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</si>
  <si>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</si>
  <si>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</si>
  <si>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</si>
  <si>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</si>
  <si>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</si>
  <si>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</si>
  <si>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</si>
  <si>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</si>
  <si>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</si>
  <si>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</si>
  <si>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</si>
  <si>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</si>
  <si>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</si>
  <si>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</si>
  <si>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</si>
  <si>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</si>
  <si>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</si>
  <si>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</si>
  <si>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</si>
  <si>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</si>
  <si>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</si>
  <si>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</si>
  <si>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</si>
  <si>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</si>
  <si>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</si>
  <si>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</si>
  <si>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</si>
  <si>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</si>
  <si>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</si>
  <si>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</si>
  <si>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</si>
  <si>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</si>
  <si>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</si>
  <si>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</si>
  <si>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</si>
  <si>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</si>
  <si>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</si>
  <si>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</si>
  <si>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</si>
  <si>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</si>
  <si>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</si>
  <si>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</si>
  <si>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</si>
  <si>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</si>
  <si>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</si>
  <si>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</si>
  <si>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</si>
  <si>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</si>
  <si>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</si>
  <si>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</si>
  <si>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</si>
  <si>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</si>
  <si>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</si>
  <si>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</si>
  <si>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</si>
  <si>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</si>
  <si>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</si>
  <si>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</si>
  <si>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</si>
  <si>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</si>
  <si>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</si>
  <si>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</si>
  <si>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</si>
  <si>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</si>
  <si>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</si>
  <si>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</si>
  <si>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</si>
  <si>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</si>
  <si>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</si>
  <si>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</si>
  <si>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</si>
  <si>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</si>
  <si>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</si>
  <si>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</si>
  <si>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</si>
  <si>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</si>
  <si>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</si>
  <si>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</si>
  <si>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</si>
  <si>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</si>
  <si>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</si>
  <si>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</si>
  <si>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</si>
  <si>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</si>
  <si>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</si>
  <si>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</si>
  <si>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</si>
  <si>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</si>
  <si>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</si>
  <si>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</si>
  <si>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</si>
  <si>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</si>
  <si>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</si>
  <si>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</si>
  <si>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</si>
  <si>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</si>
  <si>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</si>
  <si>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</si>
  <si>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</si>
  <si>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</si>
  <si>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</si>
  <si>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</si>
  <si>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</si>
  <si>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</si>
  <si>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</si>
  <si>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</si>
  <si>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</si>
  <si>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</si>
  <si>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</si>
  <si>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</si>
  <si>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</si>
  <si>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</si>
  <si>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</si>
  <si>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</si>
  <si>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</si>
  <si>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</si>
  <si>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</si>
  <si>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</si>
  <si>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</si>
  <si>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</si>
  <si>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</si>
  <si>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</si>
  <si>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</si>
  <si>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</si>
  <si>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</si>
  <si>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</si>
  <si>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</si>
  <si>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</si>
  <si>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</si>
  <si>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</si>
  <si>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</si>
  <si>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</si>
  <si>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</si>
  <si>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</si>
  <si>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</si>
  <si>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</si>
  <si>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</si>
  <si>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</si>
  <si>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</si>
  <si>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</si>
  <si>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</si>
  <si>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</si>
  <si>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</si>
  <si>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</si>
  <si>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</si>
  <si>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</si>
  <si>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</si>
  <si>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</si>
  <si>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</si>
  <si>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</si>
  <si>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</si>
  <si>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</si>
  <si>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</si>
  <si>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</si>
  <si>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</si>
  <si>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</si>
  <si>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</si>
  <si>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</si>
  <si>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</si>
  <si>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</si>
  <si>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</si>
  <si>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</si>
  <si>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</si>
  <si>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</si>
  <si>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</si>
  <si>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</si>
  <si>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</si>
  <si>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</si>
  <si>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</si>
  <si>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</si>
  <si>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</si>
  <si>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</si>
  <si>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</si>
  <si>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</si>
  <si>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</si>
  <si>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</si>
  <si>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</si>
  <si>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</si>
  <si>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</si>
  <si>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</si>
  <si>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</si>
  <si>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</si>
  <si>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</si>
  <si>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</si>
  <si>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</si>
  <si>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</si>
  <si>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</si>
  <si>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</si>
  <si>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</si>
  <si>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</si>
  <si>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</si>
  <si>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</si>
  <si>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</si>
  <si>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</si>
  <si>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</si>
  <si>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</si>
  <si>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</si>
  <si>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</si>
  <si>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</si>
  <si>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</si>
  <si>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</si>
  <si>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</si>
  <si>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</si>
  <si>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</si>
  <si>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</si>
  <si>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</si>
  <si>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</si>
  <si>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</si>
  <si>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</si>
  <si>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</si>
  <si>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</si>
  <si>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</si>
  <si>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</si>
  <si>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</si>
  <si>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</si>
  <si>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</si>
  <si>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</si>
  <si>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</si>
  <si>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</si>
  <si>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</si>
  <si>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</si>
  <si>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</si>
  <si>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</si>
  <si>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</si>
  <si>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</si>
  <si>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</si>
  <si>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</si>
  <si>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</si>
  <si>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</si>
  <si>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</si>
  <si>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</si>
  <si>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</si>
  <si>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</si>
  <si>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</si>
  <si>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</si>
  <si>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</si>
  <si>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</si>
  <si>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</si>
  <si>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</si>
  <si>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</si>
  <si>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</si>
  <si>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</si>
  <si>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</si>
  <si>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</si>
  <si>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</si>
  <si>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</si>
  <si>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</si>
  <si>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</si>
  <si>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</si>
  <si>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</si>
  <si>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</si>
  <si>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</si>
  <si>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</si>
  <si>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</si>
  <si>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</si>
  <si>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</si>
  <si>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</si>
  <si>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</si>
  <si>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</si>
  <si>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</si>
  <si>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</si>
  <si>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</si>
  <si>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</si>
  <si>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</si>
  <si>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</si>
  <si>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</si>
  <si>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</si>
  <si>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</si>
  <si>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</si>
  <si>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</si>
  <si>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</si>
  <si>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</si>
  <si>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</si>
  <si>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</si>
  <si>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</si>
  <si>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</si>
  <si>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</si>
  <si>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</si>
  <si>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</si>
  <si>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</si>
  <si>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</si>
  <si>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</si>
  <si>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</si>
  <si>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</si>
  <si>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</si>
  <si>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</si>
  <si>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</si>
  <si>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</si>
  <si>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</si>
  <si>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</si>
  <si>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</si>
  <si>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</si>
  <si>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</si>
  <si>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</si>
  <si>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</si>
  <si>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</si>
  <si>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</si>
  <si>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</si>
  <si>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</si>
  <si>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</si>
  <si>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</si>
  <si>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</si>
  <si>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</si>
  <si>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</si>
  <si>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</si>
  <si>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</si>
  <si>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</si>
  <si>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</si>
  <si>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</si>
  <si>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</si>
  <si>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</si>
  <si>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</si>
  <si>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</si>
  <si>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</si>
  <si>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</si>
  <si>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</si>
  <si>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</si>
  <si>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</si>
  <si>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</si>
  <si>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</si>
  <si>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</si>
  <si>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</si>
  <si>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</si>
  <si>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</si>
  <si>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</si>
  <si>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</si>
  <si>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</si>
  <si>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</si>
  <si>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</si>
  <si>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</si>
  <si>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</si>
  <si>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</si>
  <si>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</si>
  <si>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</si>
  <si>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</si>
  <si>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</si>
  <si>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</si>
  <si>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</si>
  <si>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</si>
  <si>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</si>
  <si>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</si>
  <si>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</si>
  <si>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</si>
  <si>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</si>
  <si>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</si>
  <si>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</si>
  <si>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</si>
  <si>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</si>
  <si>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</si>
  <si>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</si>
  <si>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</si>
  <si>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</si>
  <si>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</si>
  <si>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</si>
  <si>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</si>
  <si>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</si>
  <si>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</si>
  <si>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</si>
  <si>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</si>
  <si>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</si>
  <si>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</si>
  <si>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</si>
  <si>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</si>
  <si>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</si>
  <si>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</si>
  <si>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</si>
  <si>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</si>
  <si>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</si>
  <si>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</si>
  <si>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</si>
  <si>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</si>
  <si>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</si>
  <si>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</si>
  <si>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</si>
  <si>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</si>
  <si>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</si>
  <si>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</si>
  <si>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</si>
  <si>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</si>
  <si>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</si>
  <si>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</si>
  <si>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</si>
  <si>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</si>
  <si>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</si>
  <si>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</si>
  <si>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</si>
  <si>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</si>
  <si>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</si>
  <si>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</si>
  <si>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</si>
  <si>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</si>
  <si>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</si>
  <si>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</si>
  <si>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</si>
  <si>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</si>
  <si>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</si>
  <si>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</si>
  <si>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</si>
  <si>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</si>
  <si>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</si>
  <si>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</si>
  <si>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</si>
  <si>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</si>
  <si>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</si>
  <si>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</si>
  <si>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</si>
  <si>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</si>
  <si>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</si>
  <si>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</si>
  <si>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</si>
  <si>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</si>
  <si>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</si>
  <si>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</si>
  <si>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</si>
  <si>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</si>
  <si>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</si>
  <si>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</si>
  <si>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</si>
  <si>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</si>
  <si>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</si>
  <si>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</si>
  <si>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</si>
  <si>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</si>
  <si>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</si>
  <si>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</si>
  <si>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</si>
  <si>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</si>
  <si>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</si>
  <si>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</si>
  <si>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</si>
  <si>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</si>
  <si>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</si>
  <si>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</si>
  <si>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</si>
  <si>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</si>
  <si>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</si>
  <si>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</si>
  <si>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</si>
  <si>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</si>
  <si>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</si>
  <si>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</si>
  <si>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</si>
  <si>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</si>
  <si>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</si>
  <si>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</si>
  <si>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</si>
  <si>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</si>
  <si>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</si>
  <si>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</si>
  <si>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</si>
  <si>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</si>
  <si>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</si>
  <si>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</si>
  <si>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</si>
  <si>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</si>
  <si>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</si>
  <si>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</si>
  <si>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</si>
  <si>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</si>
  <si>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</si>
  <si>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</si>
  <si>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</si>
  <si>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</si>
  <si>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</si>
  <si>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</si>
  <si>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</si>
  <si>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</si>
  <si>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</si>
  <si>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</si>
  <si>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</si>
  <si>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</si>
  <si>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</si>
  <si>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</si>
  <si>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</si>
  <si>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</si>
  <si>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</si>
  <si>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</si>
  <si>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</si>
  <si>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</si>
  <si>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</si>
  <si>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</si>
  <si>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</si>
  <si>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</si>
  <si>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</si>
  <si>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</si>
  <si>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</si>
  <si>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</si>
  <si>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</si>
  <si>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</si>
  <si>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</si>
  <si>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</si>
  <si>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</si>
  <si>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</si>
  <si>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</si>
  <si>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</si>
  <si>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</si>
  <si>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</si>
  <si>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</si>
  <si>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</si>
  <si>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</si>
  <si>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</si>
  <si>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</si>
  <si>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</si>
  <si>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</si>
  <si>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</si>
  <si>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</si>
  <si>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</si>
  <si>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</si>
  <si>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</si>
  <si>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</si>
  <si>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</si>
  <si>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</si>
  <si>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</si>
  <si>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</si>
  <si>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</si>
  <si>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</si>
  <si>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</si>
  <si>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</si>
  <si>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</si>
  <si>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</si>
  <si>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</si>
  <si>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</si>
  <si>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</si>
  <si>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</si>
  <si>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</si>
  <si>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</si>
  <si>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</si>
  <si>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</si>
  <si>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</si>
  <si>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</si>
  <si>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</si>
  <si>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</si>
  <si>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</si>
  <si>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</si>
  <si>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</si>
  <si>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</si>
  <si>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</si>
  <si>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</si>
  <si>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</si>
  <si>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</si>
  <si>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</si>
  <si>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</si>
  <si>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</si>
  <si>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</si>
  <si>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</si>
  <si>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</si>
  <si>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</si>
  <si>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</si>
  <si>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</si>
  <si>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</si>
  <si>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</si>
  <si>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</si>
  <si>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</si>
  <si>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</si>
  <si>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</si>
  <si>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</si>
  <si>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</si>
  <si>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</si>
  <si>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</si>
  <si>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</si>
  <si>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</si>
  <si>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</si>
  <si>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</si>
  <si>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</si>
  <si>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</si>
  <si>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</si>
  <si>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</si>
  <si>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</si>
  <si>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</si>
  <si>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</si>
  <si>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</si>
  <si>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</si>
  <si>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</si>
  <si>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</si>
  <si>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</si>
  <si>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</si>
  <si>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</si>
  <si>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</si>
  <si>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</si>
  <si>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</si>
  <si>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</si>
  <si>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</si>
  <si>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</si>
  <si>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</si>
  <si>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</si>
  <si>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</si>
  <si>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</si>
  <si>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</si>
  <si>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</si>
  <si>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</si>
  <si>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</si>
  <si>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</si>
  <si>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</si>
  <si>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</si>
  <si>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</si>
  <si>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</si>
  <si>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</si>
  <si>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</si>
  <si>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</si>
  <si>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</si>
  <si>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</si>
  <si>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</si>
  <si>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</si>
  <si>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</si>
  <si>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</si>
  <si>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</si>
  <si>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</si>
  <si>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</si>
  <si>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</si>
  <si>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</si>
  <si>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</si>
  <si>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</si>
  <si>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</si>
  <si>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</si>
  <si>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</si>
  <si>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</si>
  <si>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</si>
  <si>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</si>
  <si>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</si>
  <si>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</si>
  <si>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</si>
  <si>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</si>
  <si>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</si>
  <si>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</si>
  <si>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</si>
  <si>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</si>
  <si>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</si>
  <si>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</si>
  <si>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</si>
  <si>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</si>
  <si>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</si>
  <si>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</si>
  <si>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</si>
  <si>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</si>
  <si>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</si>
  <si>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</si>
  <si>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</si>
  <si>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</si>
  <si>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</si>
  <si>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</si>
  <si>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</si>
  <si>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</si>
  <si>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</si>
  <si>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</si>
  <si>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</si>
  <si>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</si>
  <si>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</si>
  <si>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</si>
  <si>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</si>
  <si>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</si>
  <si>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</si>
  <si>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</si>
  <si>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</si>
  <si>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</si>
  <si>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</si>
  <si>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</si>
  <si>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</si>
  <si>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</si>
  <si>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</si>
  <si>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</si>
  <si>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</si>
  <si>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</si>
  <si>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</si>
  <si>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</si>
  <si>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</si>
  <si>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</si>
  <si>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</si>
  <si>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</si>
  <si>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</si>
  <si>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</si>
  <si>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</si>
  <si>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</si>
  <si>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</si>
  <si>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</si>
  <si>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</si>
  <si>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</si>
  <si>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</si>
  <si>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</si>
  <si>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</si>
  <si>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</si>
  <si>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</si>
  <si>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</si>
  <si>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</si>
  <si>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</si>
  <si>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</si>
  <si>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</si>
  <si>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</si>
  <si>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</si>
  <si>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</si>
  <si>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</si>
  <si>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</si>
  <si>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</si>
  <si>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</si>
  <si>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</si>
  <si>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</si>
  <si>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</si>
  <si>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</si>
  <si>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</si>
  <si>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</si>
  <si>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</si>
  <si>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</si>
  <si>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</si>
  <si>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</si>
  <si>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</si>
  <si>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</si>
  <si>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</si>
  <si>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</si>
  <si>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</si>
  <si>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</si>
  <si>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</si>
  <si>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</si>
  <si>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</si>
  <si>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</si>
  <si>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</si>
  <si>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</si>
  <si>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</si>
  <si>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</si>
  <si>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</si>
  <si>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</si>
  <si>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</si>
  <si>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</si>
  <si>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</si>
  <si>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</si>
  <si>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</si>
  <si>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</si>
  <si>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</si>
  <si>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</si>
  <si>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</si>
  <si>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</si>
  <si>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</si>
  <si>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</si>
  <si>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</si>
  <si>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</si>
  <si>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</si>
  <si>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</si>
  <si>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</si>
  <si>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</si>
  <si>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</si>
  <si>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</si>
  <si>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</si>
  <si>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</si>
  <si>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</si>
  <si>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</si>
  <si>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</si>
  <si>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</si>
  <si>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</si>
  <si>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</si>
  <si>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</si>
  <si>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</si>
  <si>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</si>
  <si>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</si>
  <si>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</si>
  <si>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</si>
  <si>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</si>
  <si>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</si>
  <si>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</si>
  <si>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</si>
  <si>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</si>
  <si>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</si>
  <si>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</si>
  <si>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</si>
  <si>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</si>
  <si>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</si>
  <si>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</si>
  <si>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</si>
  <si>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</si>
  <si>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</si>
  <si>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</si>
  <si>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</si>
  <si>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</si>
  <si>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</si>
  <si>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</si>
  <si>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</si>
  <si>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</si>
  <si>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</si>
  <si>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</si>
  <si>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</si>
  <si>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</si>
  <si>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</si>
  <si>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</si>
  <si>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</si>
  <si>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</si>
  <si>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</si>
  <si>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</si>
  <si>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</si>
  <si>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</si>
  <si>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</si>
  <si>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</si>
  <si>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</si>
  <si>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</si>
  <si>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</si>
  <si>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</si>
  <si>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</si>
  <si>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</si>
  <si>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</si>
  <si>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</si>
  <si>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</si>
  <si>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</si>
  <si>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</si>
  <si>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</si>
  <si>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</si>
  <si>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</si>
  <si>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</si>
  <si>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</si>
  <si>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</si>
  <si>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</si>
  <si>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</si>
  <si>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</si>
  <si>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</si>
  <si>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</si>
  <si>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</si>
  <si>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</si>
  <si>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</si>
  <si>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</si>
  <si>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</si>
  <si>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</si>
  <si>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</si>
  <si>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</si>
  <si>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</si>
  <si>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</si>
  <si>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</si>
  <si>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</si>
  <si>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</si>
  <si>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</si>
  <si>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</si>
  <si>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</si>
  <si>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</si>
  <si>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</si>
  <si>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</si>
  <si>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</si>
  <si>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</si>
  <si>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</si>
  <si>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</si>
  <si>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</si>
  <si>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</si>
  <si>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</si>
  <si>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</si>
  <si>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</si>
  <si>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</si>
  <si>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</si>
  <si>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</si>
  <si>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</si>
  <si>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</si>
  <si>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</si>
  <si>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</si>
  <si>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</si>
  <si>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</si>
  <si>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</si>
  <si>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</si>
  <si>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</si>
  <si>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</si>
  <si>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</si>
  <si>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</si>
  <si>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</si>
  <si>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</si>
  <si>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</si>
  <si>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</si>
  <si>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</si>
  <si>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</si>
  <si>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</si>
  <si>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</si>
  <si>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</si>
  <si>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</si>
  <si>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</si>
  <si>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</si>
  <si>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</si>
  <si>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</si>
  <si>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</si>
  <si>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</si>
  <si>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</si>
  <si>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</si>
  <si>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</si>
  <si>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</si>
  <si>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</si>
  <si>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</si>
  <si>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</si>
  <si>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</si>
  <si>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</si>
  <si>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</si>
  <si>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</si>
  <si>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</si>
  <si>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</si>
  <si>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</si>
  <si>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</si>
  <si>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</si>
  <si>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</si>
  <si>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</si>
  <si>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</si>
  <si>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</si>
  <si>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</si>
  <si>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</si>
  <si>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</si>
  <si>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</si>
  <si>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</si>
  <si>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</si>
  <si>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</si>
  <si>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</si>
  <si>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</si>
  <si>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</si>
  <si>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</si>
  <si>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</si>
  <si>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</si>
  <si>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</si>
  <si>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</si>
  <si>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</si>
  <si>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</si>
  <si>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</si>
  <si>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</si>
  <si>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</si>
  <si>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</si>
  <si>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</si>
  <si>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</si>
  <si>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</si>
  <si>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</si>
  <si>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</si>
  <si>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</si>
  <si>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</si>
  <si>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</si>
  <si>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</si>
  <si>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</si>
  <si>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</si>
  <si>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</si>
  <si>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</si>
  <si>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</si>
  <si>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</si>
  <si>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</si>
  <si>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</si>
  <si>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</si>
  <si>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</si>
  <si>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</si>
  <si>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</si>
  <si>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</si>
  <si>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</si>
  <si>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</si>
  <si>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</si>
  <si>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</si>
  <si>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</si>
  <si>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</si>
  <si>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</si>
  <si>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</si>
  <si>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</si>
  <si>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</si>
  <si>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</si>
  <si>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</si>
  <si>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</si>
  <si>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</si>
  <si>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</si>
  <si>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</si>
  <si>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</si>
  <si>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</si>
  <si>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</si>
  <si>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</si>
  <si>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</si>
  <si>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</si>
  <si>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</si>
  <si>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</si>
  <si>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</si>
  <si>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</si>
  <si>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</si>
  <si>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</si>
  <si>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</si>
  <si>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</si>
  <si>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</si>
  <si>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</si>
  <si>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</si>
  <si>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</si>
  <si>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</si>
  <si>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</si>
  <si>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</si>
  <si>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</si>
  <si>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</si>
  <si>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</si>
  <si>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</si>
  <si>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</si>
  <si>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</si>
  <si>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</si>
  <si>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</si>
  <si>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</si>
  <si>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</si>
  <si>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</si>
  <si>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</si>
  <si>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</si>
  <si>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</si>
  <si>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</si>
  <si>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</si>
  <si>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</si>
  <si>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</si>
  <si>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</si>
  <si>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</si>
  <si>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</si>
  <si>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</si>
  <si>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</si>
  <si>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</si>
  <si>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</si>
  <si>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</si>
  <si>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</si>
  <si>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</si>
  <si>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</si>
  <si>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</si>
  <si>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</si>
  <si>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</si>
  <si>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</si>
  <si>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</si>
  <si>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</si>
  <si>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</si>
  <si>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</si>
  <si>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</si>
  <si>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</si>
  <si>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</si>
  <si>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</si>
  <si>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</si>
  <si>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</si>
  <si>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</si>
  <si>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</si>
  <si>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</si>
  <si>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</si>
  <si>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</si>
  <si>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</si>
  <si>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</si>
  <si>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</si>
  <si>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</si>
  <si>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</si>
  <si>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</si>
  <si>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</si>
  <si>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</si>
  <si>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</si>
  <si>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</si>
  <si>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</si>
  <si>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</si>
  <si>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</si>
  <si>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</si>
  <si>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</si>
  <si>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</si>
  <si>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</si>
  <si>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</si>
  <si>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</si>
  <si>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</si>
  <si>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</si>
  <si>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</si>
  <si>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</si>
  <si>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</si>
  <si>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</si>
  <si>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</si>
  <si>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</si>
  <si>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</si>
  <si>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</si>
  <si>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</si>
  <si>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</si>
  <si>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</si>
  <si>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</si>
  <si>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</si>
  <si>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</si>
  <si>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</si>
  <si>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</si>
  <si>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</si>
  <si>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</si>
  <si>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</si>
  <si>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</si>
  <si>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</si>
  <si>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</si>
  <si>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</si>
  <si>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</si>
  <si>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</si>
  <si>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</si>
  <si>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</si>
  <si>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</si>
  <si>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</si>
  <si>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</si>
  <si>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</si>
  <si>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</si>
  <si>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</si>
  <si>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</si>
  <si>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</si>
  <si>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</si>
  <si>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</si>
  <si>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</si>
  <si>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</si>
  <si>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</si>
  <si>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</si>
  <si>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</si>
  <si>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</si>
  <si>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</si>
  <si>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</si>
  <si>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</si>
  <si>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</si>
  <si>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</si>
  <si>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</si>
  <si>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7"/>
  </si>
  <si>
    <t>60 広報活動・農村関係人口の拡大</t>
    <rPh sb="8" eb="10">
      <t>ノウソン</t>
    </rPh>
    <rPh sb="10" eb="12">
      <t>カンケイ</t>
    </rPh>
    <rPh sb="12" eb="14">
      <t>ジンコウ</t>
    </rPh>
    <rPh sb="15" eb="17">
      <t>カクダイ</t>
    </rPh>
    <phoneticPr fontId="7"/>
  </si>
  <si>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5"/>
  </si>
  <si>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5"/>
  </si>
  <si>
    <t>58-2</t>
    <phoneticPr fontId="7"/>
  </si>
  <si>
    <t>58-3</t>
  </si>
  <si>
    <t>58-2　広域活動組織における活動支援班による活動の実施</t>
    <phoneticPr fontId="7"/>
  </si>
  <si>
    <t>58-3　水管理を通じた環境負荷低減活動の強化</t>
    <phoneticPr fontId="7"/>
  </si>
  <si>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7"/>
  </si>
  <si>
    <t>58-3 水管理を通じた環境負荷低減活動の強化</t>
    <rPh sb="5" eb="8">
      <t>ミズカンリ</t>
    </rPh>
    <rPh sb="9" eb="10">
      <t>ツウ</t>
    </rPh>
    <rPh sb="12" eb="18">
      <t>カンキョウフカテイゲン</t>
    </rPh>
    <rPh sb="18" eb="20">
      <t>カツドウ</t>
    </rPh>
    <rPh sb="21" eb="23">
      <t>キョウカ</t>
    </rPh>
    <phoneticPr fontId="7"/>
  </si>
  <si>
    <t>58-2　広域活動組織における活動支援班による活動の実施</t>
    <rPh sb="5" eb="11">
      <t>コウイキカツドウソシキ</t>
    </rPh>
    <rPh sb="15" eb="20">
      <t>カツドウシエンハン</t>
    </rPh>
    <rPh sb="23" eb="25">
      <t>カツドウ</t>
    </rPh>
    <rPh sb="26" eb="28">
      <t>ジッシ</t>
    </rPh>
    <phoneticPr fontId="7"/>
  </si>
  <si>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7"/>
  </si>
  <si>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7"/>
  </si>
  <si>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7"/>
  </si>
  <si>
    <t>36 景観形成計画、生活環境保全計画の策定</t>
    <phoneticPr fontId="7"/>
  </si>
  <si>
    <t>F.施設（長寿命化）</t>
    <rPh sb="2" eb="4">
      <t>シセツ</t>
    </rPh>
    <rPh sb="5" eb="9">
      <t>チョウジュミョウカ</t>
    </rPh>
    <phoneticPr fontId="5"/>
  </si>
  <si>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5"/>
  </si>
  <si>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5"/>
  </si>
  <si>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5"/>
  </si>
  <si>
    <t>　　　を入力する。このとき、「●共通」で入力した取組名と同じになるように注意してください。</t>
    <phoneticPr fontId="5"/>
  </si>
  <si>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</si>
  <si>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</si>
  <si>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</si>
  <si>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5"/>
  </si>
  <si>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5"/>
  </si>
  <si>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5"/>
  </si>
  <si>
    <t>　　　「59　都道府県、市町村が特に認める活動」の下に行を挿入し、取組名を入力する。</t>
    <rPh sb="33" eb="36">
      <t>トリクミメイ</t>
    </rPh>
    <rPh sb="37" eb="39">
      <t>ニュウリョク</t>
    </rPh>
    <phoneticPr fontId="5"/>
  </si>
  <si>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5"/>
  </si>
  <si>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7"/>
  </si>
  <si>
    <t>広域活動組織における活動支援班による活動の実施</t>
    <rPh sb="0" eb="2">
      <t>コウイキ</t>
    </rPh>
    <rPh sb="2" eb="6">
      <t>カツドウソシキ</t>
    </rPh>
    <rPh sb="10" eb="15">
      <t>カツドウシエンハン</t>
    </rPh>
    <rPh sb="18" eb="20">
      <t>カツドウ</t>
    </rPh>
    <rPh sb="21" eb="23">
      <t>ジッシ</t>
    </rPh>
    <phoneticPr fontId="7"/>
  </si>
  <si>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7"/>
  </si>
  <si>
    <t>※</t>
    <phoneticPr fontId="7"/>
  </si>
  <si>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7"/>
  </si>
  <si>
    <t>※に該当するため、書類の添付を省略する。</t>
    <rPh sb="2" eb="4">
      <t>ガイトウ</t>
    </rPh>
    <rPh sb="9" eb="11">
      <t>ショルイ</t>
    </rPh>
    <rPh sb="12" eb="14">
      <t>テンプ</t>
    </rPh>
    <rPh sb="15" eb="17">
      <t>ショウリャク</t>
    </rPh>
    <phoneticPr fontId="7"/>
  </si>
  <si>
    <t>広域活動組織における活動支援班による活動の実施</t>
  </si>
  <si>
    <t>水管理を通じた環境負荷低減活動の強化</t>
  </si>
  <si>
    <t>58-3</t>
    <phoneticPr fontId="7"/>
  </si>
  <si>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7"/>
  </si>
  <si>
    <t>年度</t>
    <rPh sb="0" eb="2">
      <t>ネンド</t>
    </rPh>
    <phoneticPr fontId="7"/>
  </si>
  <si>
    <t>　←　秋田県独自追加</t>
    <rPh sb="3" eb="6">
      <t>アキタケン</t>
    </rPh>
    <rPh sb="6" eb="8">
      <t>ドクジ</t>
    </rPh>
    <rPh sb="8" eb="10">
      <t>ツイカ</t>
    </rPh>
    <phoneticPr fontId="7"/>
  </si>
  <si>
    <t>□</t>
    <phoneticPr fontId="7"/>
  </si>
  <si>
    <t>上限額</t>
    <rPh sb="0" eb="3">
      <t>ジョウゲンガク</t>
    </rPh>
    <phoneticPr fontId="7"/>
  </si>
  <si>
    <t>農用地</t>
    <rPh sb="0" eb="3">
      <t>ノウヨウチ</t>
    </rPh>
    <phoneticPr fontId="5"/>
  </si>
  <si>
    <t>101 融雪排水促進のための溝きり</t>
    <rPh sb="4" eb="6">
      <t>ユウセツ</t>
    </rPh>
    <rPh sb="6" eb="8">
      <t>ハイスイ</t>
    </rPh>
    <rPh sb="8" eb="10">
      <t>ソクシン</t>
    </rPh>
    <rPh sb="14" eb="15">
      <t>ミゾ</t>
    </rPh>
    <phoneticPr fontId="5"/>
  </si>
  <si>
    <t>102 融雪剤の散布</t>
    <rPh sb="4" eb="6">
      <t>ユウセツ</t>
    </rPh>
    <rPh sb="6" eb="7">
      <t>ザイ</t>
    </rPh>
    <rPh sb="8" eb="10">
      <t>サンプ</t>
    </rPh>
    <phoneticPr fontId="5"/>
  </si>
  <si>
    <t>103 野ソ駆除</t>
    <rPh sb="4" eb="5">
      <t>ヤ</t>
    </rPh>
    <rPh sb="6" eb="8">
      <t>クジョ</t>
    </rPh>
    <phoneticPr fontId="5"/>
  </si>
  <si>
    <t>104 大雪被害による樹園地等の除排雪作業</t>
    <rPh sb="4" eb="6">
      <t>オオユキ</t>
    </rPh>
    <rPh sb="6" eb="8">
      <t>ヒガイ</t>
    </rPh>
    <rPh sb="11" eb="15">
      <t>ジュエンチナド</t>
    </rPh>
    <rPh sb="16" eb="19">
      <t>ジョハイセツ</t>
    </rPh>
    <rPh sb="19" eb="21">
      <t>サギョウ</t>
    </rPh>
    <phoneticPr fontId="5"/>
  </si>
  <si>
    <t>105 暗渠施設の補修</t>
    <rPh sb="4" eb="6">
      <t>アンキョ</t>
    </rPh>
    <rPh sb="6" eb="8">
      <t>シセツ</t>
    </rPh>
    <rPh sb="9" eb="11">
      <t>ホシュウ</t>
    </rPh>
    <phoneticPr fontId="5"/>
  </si>
  <si>
    <t>106 田面排水桝の補修及び設置等</t>
    <rPh sb="4" eb="6">
      <t>タヅラ</t>
    </rPh>
    <rPh sb="6" eb="8">
      <t>ハイスイ</t>
    </rPh>
    <rPh sb="8" eb="9">
      <t>マス</t>
    </rPh>
    <rPh sb="10" eb="12">
      <t>ホシュウ</t>
    </rPh>
    <rPh sb="12" eb="13">
      <t>オヨ</t>
    </rPh>
    <rPh sb="14" eb="16">
      <t>セッチ</t>
    </rPh>
    <rPh sb="16" eb="17">
      <t>トウ</t>
    </rPh>
    <phoneticPr fontId="5"/>
  </si>
  <si>
    <t>101  融雪排水促進のための溝きり</t>
    <rPh sb="5" eb="7">
      <t>ユウセツ</t>
    </rPh>
    <rPh sb="7" eb="9">
      <t>ハイスイ</t>
    </rPh>
    <rPh sb="9" eb="11">
      <t>ソクシン</t>
    </rPh>
    <rPh sb="15" eb="16">
      <t>ミゾ</t>
    </rPh>
    <phoneticPr fontId="7"/>
  </si>
  <si>
    <t>102  融雪剤の散布</t>
    <rPh sb="5" eb="7">
      <t>ユウセツ</t>
    </rPh>
    <rPh sb="7" eb="8">
      <t>ザイ</t>
    </rPh>
    <rPh sb="9" eb="11">
      <t>サンプ</t>
    </rPh>
    <phoneticPr fontId="7"/>
  </si>
  <si>
    <t>103  野ソ駆除</t>
    <rPh sb="5" eb="6">
      <t>ノ</t>
    </rPh>
    <rPh sb="7" eb="9">
      <t>クジョ</t>
    </rPh>
    <phoneticPr fontId="7"/>
  </si>
  <si>
    <t>104 大雪被害による樹園地等の除排雪作業</t>
    <rPh sb="4" eb="6">
      <t>オオユキ</t>
    </rPh>
    <rPh sb="6" eb="8">
      <t>ヒガイ</t>
    </rPh>
    <rPh sb="11" eb="15">
      <t>ジュエンチナド</t>
    </rPh>
    <rPh sb="16" eb="19">
      <t>ジョハイセツ</t>
    </rPh>
    <rPh sb="19" eb="21">
      <t>サギョウ</t>
    </rPh>
    <phoneticPr fontId="7"/>
  </si>
  <si>
    <t>105  暗渠施設の補修</t>
    <rPh sb="5" eb="7">
      <t>アンキョ</t>
    </rPh>
    <rPh sb="7" eb="9">
      <t>シセツ</t>
    </rPh>
    <rPh sb="10" eb="12">
      <t>ホシュウ</t>
    </rPh>
    <phoneticPr fontId="7"/>
  </si>
  <si>
    <t>106  田面排水桝の補修及び設置等</t>
    <rPh sb="5" eb="6">
      <t>デン</t>
    </rPh>
    <rPh sb="6" eb="7">
      <t>メン</t>
    </rPh>
    <rPh sb="7" eb="9">
      <t>ハイスイ</t>
    </rPh>
    <rPh sb="9" eb="10">
      <t>マス</t>
    </rPh>
    <rPh sb="11" eb="13">
      <t>ホシュウ</t>
    </rPh>
    <rPh sb="13" eb="14">
      <t>オヨ</t>
    </rPh>
    <rPh sb="15" eb="17">
      <t>セッチ</t>
    </rPh>
    <rPh sb="17" eb="18">
      <t>トウ</t>
    </rPh>
    <phoneticPr fontId="7"/>
  </si>
  <si>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0" eb="202">
      <t>トリクミ</t>
    </rPh>
    <rPh sb="203" eb="205">
      <t>ジッシ</t>
    </rPh>
    <rPh sb="207" eb="210">
      <t>ノウギョウシャ</t>
    </rPh>
    <rPh sb="211" eb="212">
      <t>タイ</t>
    </rPh>
    <rPh sb="214" eb="216">
      <t>ハイブン</t>
    </rPh>
    <phoneticPr fontId="86"/>
  </si>
  <si>
    <t>実施年度：</t>
    <rPh sb="0" eb="2">
      <t>ジッシ</t>
    </rPh>
    <rPh sb="2" eb="4">
      <t>ネンド</t>
    </rPh>
    <phoneticPr fontId="7"/>
  </si>
  <si>
    <t>　</t>
  </si>
  <si>
    <t>収支実績</t>
    <rPh sb="0" eb="2">
      <t>シュウシ</t>
    </rPh>
    <rPh sb="2" eb="4">
      <t>ジッセキ</t>
    </rPh>
    <phoneticPr fontId="7"/>
  </si>
  <si>
    <t>現在＞</t>
  </si>
  <si>
    <t>合　　計　　「農地維持＋資源向上（共同）」</t>
    <rPh sb="0" eb="1">
      <t>ゴウ</t>
    </rPh>
    <rPh sb="3" eb="4">
      <t>ケイ</t>
    </rPh>
    <rPh sb="7" eb="11">
      <t>ノウチイジ</t>
    </rPh>
    <rPh sb="12" eb="14">
      <t>シゲン</t>
    </rPh>
    <rPh sb="14" eb="16">
      <t>コウジョウ</t>
    </rPh>
    <rPh sb="17" eb="19">
      <t>キョウドウ</t>
    </rPh>
    <phoneticPr fontId="7"/>
  </si>
  <si>
    <t>合　　計　　「資源向上（長寿命化）」</t>
    <rPh sb="0" eb="1">
      <t>ゴウ</t>
    </rPh>
    <rPh sb="3" eb="4">
      <t>ケイ</t>
    </rPh>
    <rPh sb="7" eb="9">
      <t>シゲン</t>
    </rPh>
    <rPh sb="9" eb="11">
      <t>コウジョウ</t>
    </rPh>
    <rPh sb="12" eb="13">
      <t>チョウ</t>
    </rPh>
    <rPh sb="13" eb="15">
      <t>ジュミョウ</t>
    </rPh>
    <rPh sb="15" eb="16">
      <t>カ</t>
    </rPh>
    <phoneticPr fontId="7"/>
  </si>
  <si>
    <t>資源向上（長寿命化）はここから</t>
    <rPh sb="0" eb="2">
      <t>シゲン</t>
    </rPh>
    <rPh sb="2" eb="4">
      <t>コウジョウ</t>
    </rPh>
    <rPh sb="5" eb="9">
      <t>チョウジュミョウカ</t>
    </rPh>
    <phoneticPr fontId="86"/>
  </si>
  <si>
    <t>　 次年度への持越（残高）</t>
    <rPh sb="2" eb="5">
      <t>ジネンド</t>
    </rPh>
    <rPh sb="7" eb="8">
      <t>モ</t>
    </rPh>
    <rPh sb="8" eb="9">
      <t>コ</t>
    </rPh>
    <rPh sb="10" eb="12">
      <t>ザンダカ</t>
    </rPh>
    <phoneticPr fontId="7"/>
  </si>
  <si>
    <t>※追加したテーマ＝</t>
    <rPh sb="1" eb="3">
      <t>ツイカ</t>
    </rPh>
    <phoneticPr fontId="7"/>
  </si>
  <si>
    <t>39 生物の生息状況の把握（生態系保全）</t>
  </si>
  <si>
    <t>☆ 作業写真整理帳</t>
    <rPh sb="2" eb="4">
      <t>サギョウ</t>
    </rPh>
    <rPh sb="4" eb="6">
      <t>シャシン</t>
    </rPh>
    <rPh sb="6" eb="8">
      <t>セイリ</t>
    </rPh>
    <rPh sb="8" eb="9">
      <t>チョウ</t>
    </rPh>
    <phoneticPr fontId="71"/>
  </si>
  <si>
    <t>写真NO</t>
    <rPh sb="0" eb="2">
      <t>シャシン</t>
    </rPh>
    <phoneticPr fontId="71"/>
  </si>
  <si>
    <t>整理番号</t>
    <rPh sb="0" eb="2">
      <t>セイリ</t>
    </rPh>
    <rPh sb="2" eb="4">
      <t>バンゴウ</t>
    </rPh>
    <phoneticPr fontId="71"/>
  </si>
  <si>
    <t>整理番号</t>
    <rPh sb="0" eb="2">
      <t>セイリ</t>
    </rPh>
    <rPh sb="2" eb="4">
      <t>バンゴウ</t>
    </rPh>
    <phoneticPr fontId="7"/>
  </si>
  <si>
    <t>代表者</t>
    <phoneticPr fontId="2"/>
  </si>
  <si>
    <t>経理責任者</t>
    <rPh sb="0" eb="2">
      <t>ケイリ</t>
    </rPh>
    <rPh sb="2" eb="5">
      <t>セキニンシャ</t>
    </rPh>
    <phoneticPr fontId="2"/>
  </si>
  <si>
    <t>担当者</t>
    <rPh sb="0" eb="3">
      <t>タントウシャ</t>
    </rPh>
    <phoneticPr fontId="2"/>
  </si>
  <si>
    <t>領収書番号</t>
    <rPh sb="0" eb="3">
      <t>リョウシュウショ</t>
    </rPh>
    <rPh sb="3" eb="5">
      <t>バンゴウ</t>
    </rPh>
    <phoneticPr fontId="71"/>
  </si>
  <si>
    <t>１．活動実施日</t>
    <phoneticPr fontId="71"/>
  </si>
  <si>
    <t>実施日</t>
    <phoneticPr fontId="71"/>
  </si>
  <si>
    <t>２．活動参加人数</t>
    <phoneticPr fontId="71"/>
  </si>
  <si>
    <t>参加人数</t>
    <rPh sb="0" eb="2">
      <t>サンカ</t>
    </rPh>
    <rPh sb="2" eb="4">
      <t>ニンズウ</t>
    </rPh>
    <phoneticPr fontId="71"/>
  </si>
  <si>
    <t>農業者</t>
    <rPh sb="0" eb="3">
      <t>ノウギョウシャ</t>
    </rPh>
    <phoneticPr fontId="71"/>
  </si>
  <si>
    <t>農業者以外</t>
    <rPh sb="0" eb="3">
      <t>ノウギョウシャ</t>
    </rPh>
    <rPh sb="3" eb="5">
      <t>イガイ</t>
    </rPh>
    <phoneticPr fontId="71"/>
  </si>
  <si>
    <t>３．活動内容</t>
    <phoneticPr fontId="71"/>
  </si>
  <si>
    <t>支払区分</t>
    <rPh sb="0" eb="2">
      <t>シハライ</t>
    </rPh>
    <rPh sb="2" eb="4">
      <t>クブン</t>
    </rPh>
    <phoneticPr fontId="71"/>
  </si>
  <si>
    <t>農地維持・資源向上（共同）</t>
    <rPh sb="0" eb="2">
      <t>ノウチ</t>
    </rPh>
    <rPh sb="2" eb="4">
      <t>イジ</t>
    </rPh>
    <rPh sb="5" eb="7">
      <t>シゲン</t>
    </rPh>
    <rPh sb="7" eb="9">
      <t>コウジョウ</t>
    </rPh>
    <rPh sb="10" eb="12">
      <t>キョウドウ</t>
    </rPh>
    <phoneticPr fontId="7"/>
  </si>
  <si>
    <t>分類</t>
    <rPh sb="0" eb="2">
      <t>ブンルイ</t>
    </rPh>
    <phoneticPr fontId="71"/>
  </si>
  <si>
    <t>内容</t>
    <rPh sb="0" eb="2">
      <t>ナイヨウ</t>
    </rPh>
    <phoneticPr fontId="71"/>
  </si>
  <si>
    <t>備考</t>
    <rPh sb="0" eb="2">
      <t>ビコウ</t>
    </rPh>
    <phoneticPr fontId="71"/>
  </si>
  <si>
    <t>長寿命化へ活用</t>
    <rPh sb="5" eb="7">
      <t>カツヨウ</t>
    </rPh>
    <phoneticPr fontId="7"/>
  </si>
  <si>
    <r>
      <t>「農地維持・資源向上（共同）」から「資源向上（長寿命化）」へ活用</t>
    </r>
    <r>
      <rPr>
        <b/>
        <sz val="11"/>
        <rFont val="ＭＳ Ｐゴシック"/>
        <family val="3"/>
        <charset val="128"/>
        <scheme val="minor"/>
      </rPr>
      <t>「有」→○</t>
    </r>
    <rPh sb="0" eb="1">
      <t>ノウチ</t>
    </rPh>
    <rPh sb="1" eb="3">
      <t>イジ</t>
    </rPh>
    <rPh sb="4" eb="6">
      <t>シゲン</t>
    </rPh>
    <rPh sb="6" eb="8">
      <t>コウジョウ</t>
    </rPh>
    <rPh sb="9" eb="11">
      <t>キョウドウ</t>
    </rPh>
    <rPh sb="16" eb="18">
      <t>シゲン</t>
    </rPh>
    <rPh sb="18" eb="20">
      <t>コウジョウ</t>
    </rPh>
    <rPh sb="21" eb="25">
      <t>チョウジュミョウカ</t>
    </rPh>
    <rPh sb="28" eb="30">
      <t>リュウヨウ</t>
    </rPh>
    <rPh sb="30" eb="32">
      <t>カツヨウ</t>
    </rPh>
    <rPh sb="32" eb="33">
      <t>ム</t>
    </rPh>
    <phoneticPr fontId="7"/>
  </si>
  <si>
    <t>４．金銭出納</t>
    <phoneticPr fontId="71"/>
  </si>
  <si>
    <t>←支払日</t>
    <rPh sb="1" eb="3">
      <t>シハライ</t>
    </rPh>
    <rPh sb="3" eb="4">
      <t>ヒ</t>
    </rPh>
    <phoneticPr fontId="71"/>
  </si>
  <si>
    <t>活動に係る費用の支出があった場合には、領収書を添付（又は別葉で添付）</t>
    <rPh sb="26" eb="27">
      <t>マタ</t>
    </rPh>
    <rPh sb="28" eb="30">
      <t>ベツヨウ</t>
    </rPh>
    <rPh sb="31" eb="33">
      <t>テンプ</t>
    </rPh>
    <phoneticPr fontId="7"/>
  </si>
  <si>
    <t>暗渠施設の補修</t>
    <rPh sb="0" eb="2">
      <t>アンキョ</t>
    </rPh>
    <rPh sb="2" eb="4">
      <t>シセツ</t>
    </rPh>
    <rPh sb="5" eb="7">
      <t>ホシュウ</t>
    </rPh>
    <phoneticPr fontId="7"/>
  </si>
  <si>
    <t>田面排水桝の補修及び設置等</t>
    <rPh sb="0" eb="1">
      <t>デン</t>
    </rPh>
    <rPh sb="1" eb="2">
      <t>メン</t>
    </rPh>
    <rPh sb="2" eb="4">
      <t>ハイスイ</t>
    </rPh>
    <rPh sb="4" eb="5">
      <t>マス</t>
    </rPh>
    <rPh sb="6" eb="8">
      <t>ホシュウ</t>
    </rPh>
    <rPh sb="8" eb="9">
      <t>オヨ</t>
    </rPh>
    <rPh sb="10" eb="12">
      <t>セッチ</t>
    </rPh>
    <rPh sb="12" eb="13">
      <t>トウ</t>
    </rPh>
    <phoneticPr fontId="7"/>
  </si>
  <si>
    <t>活動項目番号早見表</t>
    <rPh sb="0" eb="2">
      <t>カツドウ</t>
    </rPh>
    <rPh sb="2" eb="4">
      <t>コウモク</t>
    </rPh>
    <rPh sb="6" eb="7">
      <t>ハヤ</t>
    </rPh>
    <rPh sb="7" eb="8">
      <t>ミ</t>
    </rPh>
    <rPh sb="8" eb="9">
      <t>ヒョウ</t>
    </rPh>
    <phoneticPr fontId="7"/>
  </si>
  <si>
    <t>融雪排水促進のための溝きり</t>
    <rPh sb="0" eb="2">
      <t>ユウセツ</t>
    </rPh>
    <rPh sb="2" eb="4">
      <t>ハイスイ</t>
    </rPh>
    <rPh sb="4" eb="6">
      <t>ソクシン</t>
    </rPh>
    <rPh sb="10" eb="11">
      <t>ミゾ</t>
    </rPh>
    <phoneticPr fontId="7"/>
  </si>
  <si>
    <t>融雪剤の散布</t>
    <phoneticPr fontId="7"/>
  </si>
  <si>
    <t>野ソ駆除</t>
    <rPh sb="0" eb="1">
      <t>ヤ</t>
    </rPh>
    <rPh sb="2" eb="4">
      <t>クジョ</t>
    </rPh>
    <phoneticPr fontId="7"/>
  </si>
  <si>
    <t>大雪被害による樹園地等の除排雪作業</t>
    <rPh sb="0" eb="2">
      <t>オオユキ</t>
    </rPh>
    <rPh sb="2" eb="4">
      <t>ヒガイ</t>
    </rPh>
    <rPh sb="7" eb="11">
      <t>ジュエンチナド</t>
    </rPh>
    <rPh sb="12" eb="15">
      <t>ジョハイセツ</t>
    </rPh>
    <rPh sb="15" eb="17">
      <t>サギョウ</t>
    </rPh>
    <phoneticPr fontId="7"/>
  </si>
  <si>
    <t>田面排水桝の補修及び設置等</t>
    <phoneticPr fontId="7"/>
  </si>
  <si>
    <t>融雪排水促進のための溝きり</t>
    <phoneticPr fontId="7"/>
  </si>
  <si>
    <t>融雪剤の散布</t>
    <rPh sb="0" eb="3">
      <t>ユウセツザイ</t>
    </rPh>
    <rPh sb="4" eb="6">
      <t>サンプ</t>
    </rPh>
    <phoneticPr fontId="7"/>
  </si>
  <si>
    <t>大雪被害による樹園地等の除排雪作業</t>
    <rPh sb="0" eb="2">
      <t>オオユキ</t>
    </rPh>
    <rPh sb="2" eb="4">
      <t>ヒガイ</t>
    </rPh>
    <rPh sb="7" eb="8">
      <t>ジュ</t>
    </rPh>
    <rPh sb="8" eb="10">
      <t>エンチ</t>
    </rPh>
    <rPh sb="10" eb="11">
      <t>トウ</t>
    </rPh>
    <rPh sb="12" eb="15">
      <t>ジョハイセツ</t>
    </rPh>
    <rPh sb="15" eb="17">
      <t>サギョウ</t>
    </rPh>
    <phoneticPr fontId="7"/>
  </si>
  <si>
    <t>暗渠施設の補修</t>
    <phoneticPr fontId="7"/>
  </si>
  <si>
    <t>－</t>
  </si>
  <si>
    <t>秋田県</t>
    <rPh sb="0" eb="2">
      <t>アキタ</t>
    </rPh>
    <rPh sb="2" eb="3">
      <t>ケン</t>
    </rPh>
    <phoneticPr fontId="7"/>
  </si>
  <si>
    <r>
      <t xml:space="preserve">  （３）農業者以外の団体</t>
    </r>
    <r>
      <rPr>
        <sz val="10"/>
        <color indexed="8"/>
        <rFont val="メイリオ"/>
        <family val="3"/>
        <charset val="128"/>
      </rPr>
      <t>（代表者名のみ記載する。）</t>
    </r>
    <rPh sb="5" eb="8">
      <t>ノウギョウシャ</t>
    </rPh>
    <rPh sb="8" eb="10">
      <t>イガイ</t>
    </rPh>
    <rPh sb="11" eb="13">
      <t>ダンタイ</t>
    </rPh>
    <rPh sb="14" eb="17">
      <t>ダイヒョウシャ</t>
    </rPh>
    <rPh sb="17" eb="18">
      <t>メイ</t>
    </rPh>
    <rPh sb="20" eb="22">
      <t>キサイ</t>
    </rPh>
    <phoneticPr fontId="7"/>
  </si>
  <si>
    <t>分類番号リスト</t>
    <rPh sb="0" eb="4">
      <t>ブンルイバンゴウ</t>
    </rPh>
    <phoneticPr fontId="7"/>
  </si>
  <si>
    <t>農業者</t>
    <rPh sb="0" eb="3">
      <t>ノウギョウシャ</t>
    </rPh>
    <phoneticPr fontId="7"/>
  </si>
  <si>
    <t>農業者以外</t>
    <rPh sb="0" eb="5">
      <t>ノウギョウシャイガイ</t>
    </rPh>
    <phoneticPr fontId="7"/>
  </si>
  <si>
    <t>個人として参加</t>
    <rPh sb="0" eb="2">
      <t>コジン</t>
    </rPh>
    <rPh sb="5" eb="7">
      <t>サンカ</t>
    </rPh>
    <phoneticPr fontId="7"/>
  </si>
  <si>
    <t>団体として参加</t>
    <rPh sb="0" eb="2">
      <t>ダンタイ</t>
    </rPh>
    <rPh sb="5" eb="7">
      <t>サンカ</t>
    </rPh>
    <phoneticPr fontId="7"/>
  </si>
  <si>
    <t>補修及び更新等の欄においては、施工完了した数量を記載するものとする。
なお、施工完了数量を右側に記載するものとする。
また、施工完了数量以外に、資材購入等施工未完の数量がある場合は、これを破線の左側に記載するものとする。</t>
    <phoneticPr fontId="7"/>
  </si>
  <si>
    <t>活動項目番号早見表</t>
    <rPh sb="0" eb="2">
      <t>カツドウ</t>
    </rPh>
    <rPh sb="2" eb="4">
      <t>コウモク</t>
    </rPh>
    <rPh sb="4" eb="6">
      <t>バンゴウ</t>
    </rPh>
    <rPh sb="6" eb="9">
      <t>ハヤミヒョウ</t>
    </rPh>
    <phoneticPr fontId="7"/>
  </si>
  <si>
    <t>写真（独自様式）</t>
    <rPh sb="0" eb="2">
      <t>シャシン</t>
    </rPh>
    <rPh sb="3" eb="5">
      <t>ドクジ</t>
    </rPh>
    <rPh sb="5" eb="7">
      <t>ヨウシキ</t>
    </rPh>
    <phoneticPr fontId="7"/>
  </si>
  <si>
    <t>日報（独自様式）</t>
    <rPh sb="0" eb="2">
      <t>ニッポウ</t>
    </rPh>
    <rPh sb="3" eb="5">
      <t>ドクジ</t>
    </rPh>
    <rPh sb="5" eb="7">
      <t>ヨウシキ</t>
    </rPh>
    <phoneticPr fontId="7"/>
  </si>
  <si>
    <t>必須</t>
    <rPh sb="0" eb="2">
      <t>ヒッス</t>
    </rPh>
    <phoneticPr fontId="7"/>
  </si>
  <si>
    <t>任意</t>
    <rPh sb="0" eb="2">
      <t>ニンイ</t>
    </rPh>
    <phoneticPr fontId="7"/>
  </si>
  <si>
    <t>作業写真整理帳　※様式は任意</t>
    <rPh sb="0" eb="2">
      <t>サギョウ</t>
    </rPh>
    <rPh sb="2" eb="4">
      <t>シャシン</t>
    </rPh>
    <rPh sb="4" eb="7">
      <t>セイリチョウ</t>
    </rPh>
    <rPh sb="9" eb="11">
      <t>ヨウシキ</t>
    </rPh>
    <rPh sb="12" eb="14">
      <t>ニンイ</t>
    </rPh>
    <phoneticPr fontId="7"/>
  </si>
  <si>
    <t>作業日報　※参考様式</t>
    <rPh sb="0" eb="2">
      <t>サギョウ</t>
    </rPh>
    <rPh sb="2" eb="4">
      <t>ニッポウ</t>
    </rPh>
    <rPh sb="6" eb="8">
      <t>サンコウ</t>
    </rPh>
    <rPh sb="8" eb="10">
      <t>ヨウシキ</t>
    </rPh>
    <phoneticPr fontId="7"/>
  </si>
  <si>
    <t>様式第1-6号 活動記録</t>
    <rPh sb="0" eb="2">
      <t>ヨウシキ</t>
    </rPh>
    <rPh sb="2" eb="3">
      <t>ダイ</t>
    </rPh>
    <rPh sb="6" eb="7">
      <t>ゴウ</t>
    </rPh>
    <phoneticPr fontId="7"/>
  </si>
  <si>
    <t>活動記録に記載する活動項目の番号早見表</t>
    <rPh sb="0" eb="2">
      <t>カツドウ</t>
    </rPh>
    <rPh sb="2" eb="4">
      <t>キロク</t>
    </rPh>
    <rPh sb="5" eb="7">
      <t>キサイ</t>
    </rPh>
    <rPh sb="9" eb="11">
      <t>カツドウ</t>
    </rPh>
    <rPh sb="11" eb="13">
      <t>コウモク</t>
    </rPh>
    <rPh sb="14" eb="16">
      <t>バンゴウ</t>
    </rPh>
    <rPh sb="16" eb="18">
      <t>ハヤミ</t>
    </rPh>
    <rPh sb="18" eb="19">
      <t>ヒョウ</t>
    </rPh>
    <phoneticPr fontId="7"/>
  </si>
  <si>
    <t>活動記録に記載する活動項目の番号表（詳細版）</t>
    <rPh sb="0" eb="2">
      <t>カツドウ</t>
    </rPh>
    <rPh sb="2" eb="4">
      <t>キロク</t>
    </rPh>
    <rPh sb="5" eb="7">
      <t>キサイ</t>
    </rPh>
    <rPh sb="9" eb="11">
      <t>カツドウ</t>
    </rPh>
    <rPh sb="11" eb="13">
      <t>コウモク</t>
    </rPh>
    <rPh sb="14" eb="16">
      <t>バンゴウ</t>
    </rPh>
    <rPh sb="16" eb="17">
      <t>ヒョウ</t>
    </rPh>
    <rPh sb="18" eb="20">
      <t>ショウサイ</t>
    </rPh>
    <rPh sb="20" eb="21">
      <t>バン</t>
    </rPh>
    <phoneticPr fontId="7"/>
  </si>
  <si>
    <t>環境負荷低減の位置図</t>
    <rPh sb="0" eb="2">
      <t>カンキョウ</t>
    </rPh>
    <rPh sb="2" eb="4">
      <t>フカ</t>
    </rPh>
    <rPh sb="4" eb="6">
      <t>テイゲン</t>
    </rPh>
    <rPh sb="7" eb="9">
      <t>イチ</t>
    </rPh>
    <rPh sb="9" eb="10">
      <t>ズ</t>
    </rPh>
    <phoneticPr fontId="7"/>
  </si>
  <si>
    <t>様式第1-3号別紙１別添４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7"/>
  </si>
  <si>
    <t>３-１様式第１号　市町村の確認用様式</t>
    <rPh sb="3" eb="5">
      <t>ヨウシキ</t>
    </rPh>
    <rPh sb="5" eb="6">
      <t>ダイ</t>
    </rPh>
    <rPh sb="7" eb="8">
      <t>ゴウ</t>
    </rPh>
    <rPh sb="9" eb="12">
      <t>シチョウソン</t>
    </rPh>
    <rPh sb="13" eb="15">
      <t>カクニン</t>
    </rPh>
    <rPh sb="15" eb="16">
      <t>ヨウ</t>
    </rPh>
    <rPh sb="16" eb="18">
      <t>ヨウシキ</t>
    </rPh>
    <phoneticPr fontId="7"/>
  </si>
  <si>
    <t>３-１様式第３号　市町村の確認用様式</t>
    <rPh sb="3" eb="5">
      <t>ヨウシキ</t>
    </rPh>
    <rPh sb="5" eb="6">
      <t>ダイ</t>
    </rPh>
    <rPh sb="7" eb="8">
      <t>ゴウ</t>
    </rPh>
    <rPh sb="9" eb="12">
      <t>シチョウソン</t>
    </rPh>
    <rPh sb="13" eb="15">
      <t>カクニン</t>
    </rPh>
    <rPh sb="15" eb="16">
      <t>ヨウ</t>
    </rPh>
    <rPh sb="16" eb="18">
      <t>ヨウシキ</t>
    </rPh>
    <phoneticPr fontId="7"/>
  </si>
  <si>
    <t>３-１様式第４号　市町村の確認用様式</t>
    <rPh sb="3" eb="5">
      <t>ヨウシキ</t>
    </rPh>
    <rPh sb="5" eb="6">
      <t>ダイ</t>
    </rPh>
    <rPh sb="7" eb="8">
      <t>ゴウ</t>
    </rPh>
    <rPh sb="9" eb="12">
      <t>シチョウソン</t>
    </rPh>
    <rPh sb="13" eb="15">
      <t>カクニン</t>
    </rPh>
    <rPh sb="15" eb="16">
      <t>ヨウ</t>
    </rPh>
    <rPh sb="16" eb="18">
      <t>ヨウシキ</t>
    </rPh>
    <phoneticPr fontId="7"/>
  </si>
  <si>
    <t>３．活動項目番号表</t>
    <rPh sb="2" eb="4">
      <t>カツドウ</t>
    </rPh>
    <rPh sb="4" eb="6">
      <t>コウモク</t>
    </rPh>
    <rPh sb="6" eb="8">
      <t>バンゴウ</t>
    </rPh>
    <rPh sb="8" eb="9">
      <t>ヒョウ</t>
    </rPh>
    <phoneticPr fontId="7"/>
  </si>
  <si>
    <t>10.JA</t>
  </si>
  <si>
    <t>12.NPO</t>
  </si>
  <si>
    <t>様式欄外（参考）
活動に参加した延べ人数</t>
    <rPh sb="0" eb="2">
      <t>ヨウシキ</t>
    </rPh>
    <rPh sb="2" eb="4">
      <t>ランガイ</t>
    </rPh>
    <rPh sb="5" eb="7">
      <t>サンコウ</t>
    </rPh>
    <rPh sb="9" eb="11">
      <t>カツドウ</t>
    </rPh>
    <rPh sb="12" eb="14">
      <t>サンカ</t>
    </rPh>
    <rPh sb="16" eb="17">
      <t>ノ</t>
    </rPh>
    <rPh sb="18" eb="20">
      <t>ニンズウ</t>
    </rPh>
    <phoneticPr fontId="7"/>
  </si>
  <si>
    <t>①直営施工を実施する場合は○
（修正なし）</t>
    <rPh sb="1" eb="5">
      <t>チョクエイセコウ</t>
    </rPh>
    <rPh sb="6" eb="8">
      <t>ジッシ</t>
    </rPh>
    <rPh sb="10" eb="12">
      <t>バアイ</t>
    </rPh>
    <rPh sb="16" eb="18">
      <t>シュウセイ</t>
    </rPh>
    <phoneticPr fontId="7"/>
  </si>
  <si>
    <t>②直営施工を実施しない場合は○
（単価×5/6）</t>
    <rPh sb="1" eb="3">
      <t>チョクエイ</t>
    </rPh>
    <rPh sb="3" eb="5">
      <t>セコウ</t>
    </rPh>
    <rPh sb="6" eb="8">
      <t>ジッシ</t>
    </rPh>
    <rPh sb="11" eb="13">
      <t>バアイ</t>
    </rPh>
    <rPh sb="17" eb="19">
      <t>タンカ</t>
    </rPh>
    <phoneticPr fontId="7"/>
  </si>
  <si>
    <t>※交付単価は、以下①、②への取組状況によって異なります。以下の該当するパターンに〇を付けると自動で減額されます。</t>
    <rPh sb="1" eb="5">
      <t>コウフタンカ</t>
    </rPh>
    <rPh sb="7" eb="9">
      <t>イカ</t>
    </rPh>
    <rPh sb="14" eb="16">
      <t>トリクミ</t>
    </rPh>
    <rPh sb="16" eb="18">
      <t>ジョウキョウ</t>
    </rPh>
    <rPh sb="22" eb="23">
      <t>コト</t>
    </rPh>
    <rPh sb="28" eb="30">
      <t>イカ</t>
    </rPh>
    <rPh sb="31" eb="33">
      <t>ガイトウ</t>
    </rPh>
    <rPh sb="42" eb="43">
      <t>ツ</t>
    </rPh>
    <rPh sb="46" eb="48">
      <t>ジドウ</t>
    </rPh>
    <rPh sb="49" eb="51">
      <t>ゲンガク</t>
    </rPh>
    <phoneticPr fontId="7"/>
  </si>
  <si>
    <t>58-3 水管理を通じた環境負荷低減活動の強化</t>
    <rPh sb="5" eb="6">
      <t>ミズ</t>
    </rPh>
    <rPh sb="6" eb="8">
      <t>カンリ</t>
    </rPh>
    <rPh sb="9" eb="10">
      <t>ツウ</t>
    </rPh>
    <rPh sb="12" eb="14">
      <t>カンキョウ</t>
    </rPh>
    <rPh sb="14" eb="16">
      <t>フカ</t>
    </rPh>
    <rPh sb="16" eb="18">
      <t>テイゲン</t>
    </rPh>
    <rPh sb="18" eb="20">
      <t>カツドウ</t>
    </rPh>
    <rPh sb="21" eb="23">
      <t>キョウカ</t>
    </rPh>
    <phoneticPr fontId="7"/>
  </si>
  <si>
    <t>58-2 広域活動組織における活動支援班の設置及び活動の実施</t>
    <phoneticPr fontId="7"/>
  </si>
  <si>
    <t>※２ 　環境直払に取り組む場合は、Ⅳの４の交付金額の取組面積の合計及び年当たり交付金額上限の合計
         を記載するものとする。</t>
    <phoneticPr fontId="7"/>
  </si>
  <si>
    <t>※３　 年当たり交付金額上限の合計には、組織の体制強化に対する支援（加算措置）は含まれていないため、
　　   取り組む場合は留意すること。</t>
    <phoneticPr fontId="7"/>
  </si>
  <si>
    <t>※１　 多面支払の認定農用地面積は、集落が管理する農用地面積を記載する。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phoneticPr fontId="7"/>
  </si>
  <si>
    <t>○年○月○日</t>
    <rPh sb="1" eb="2">
      <t>ネン</t>
    </rPh>
    <rPh sb="3" eb="4">
      <t>ガツ</t>
    </rPh>
    <rPh sb="5" eb="6">
      <t>ニチ</t>
    </rPh>
    <phoneticPr fontId="7"/>
  </si>
  <si>
    <t>草地</t>
    <rPh sb="0" eb="2">
      <t>クサチ</t>
    </rPh>
    <phoneticPr fontId="7"/>
  </si>
  <si>
    <t>※「特定事業実施者」（令和７年度に環境保全型農業直接支払交付金を受けていた農業者団体等）が加算措置「環境負荷低減の取組に係る支援」のみを実施する場合は、○を付けてください。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7"/>
  </si>
  <si>
    <t>組織の体制強化に対する支援</t>
    <rPh sb="0" eb="2">
      <t>ソシキ</t>
    </rPh>
    <rPh sb="3" eb="7">
      <t>タイセイキョウカ</t>
    </rPh>
    <rPh sb="8" eb="9">
      <t>タイ</t>
    </rPh>
    <rPh sb="11" eb="13">
      <t>シエン</t>
    </rPh>
    <phoneticPr fontId="7"/>
  </si>
  <si>
    <t>農村協働力の深化に向けた活動への支援
（R6廃止)</t>
    <phoneticPr fontId="7"/>
  </si>
  <si>
    <t>組織の広域化・体制強化に対する支援
（R6廃止)</t>
    <phoneticPr fontId="7"/>
  </si>
  <si>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6"/>
  </si>
  <si>
    <t>農地維持＋資源向上（共同）はこの線より上に入力、行挿入もこの線より上にしてください。（行挿入後 Ctrl+D を押して数式をコピーしてください）</t>
    <rPh sb="43" eb="44">
      <t>ギョウ</t>
    </rPh>
    <rPh sb="44" eb="47">
      <t>ソウニュウゴ</t>
    </rPh>
    <rPh sb="56" eb="57">
      <t>オ</t>
    </rPh>
    <rPh sb="59" eb="61">
      <t>スウシキ</t>
    </rPh>
    <phoneticPr fontId="7"/>
  </si>
  <si>
    <t>資源向上（長寿命化）はこの線より上に入力、行挿入もこの線より上にしてください。（行挿入後 Ctrl+D を押して数式をコピーしてください）</t>
    <rPh sb="0" eb="2">
      <t>シゲン</t>
    </rPh>
    <rPh sb="2" eb="4">
      <t>コウジョウ</t>
    </rPh>
    <rPh sb="5" eb="9">
      <t>チョウジュミョウカ</t>
    </rPh>
    <rPh sb="13" eb="14">
      <t>セン</t>
    </rPh>
    <rPh sb="16" eb="17">
      <t>ウエ</t>
    </rPh>
    <rPh sb="18" eb="20">
      <t>ニュウリョク</t>
    </rPh>
    <rPh sb="21" eb="22">
      <t>ギョウ</t>
    </rPh>
    <rPh sb="22" eb="24">
      <t>ソウニュウ</t>
    </rPh>
    <rPh sb="27" eb="28">
      <t>セン</t>
    </rPh>
    <rPh sb="30" eb="31">
      <t>ウエ</t>
    </rPh>
    <phoneticPr fontId="86"/>
  </si>
  <si>
    <t>この線より上に行を挿入してください。（行挿入後 Ctrl+D を押して数式をコピーしてください）</t>
    <rPh sb="2" eb="3">
      <t>セン</t>
    </rPh>
    <rPh sb="5" eb="6">
      <t>ウエ</t>
    </rPh>
    <rPh sb="7" eb="8">
      <t>ギョウ</t>
    </rPh>
    <rPh sb="9" eb="11">
      <t>ソウニュウ</t>
    </rPh>
    <phoneticPr fontId="7"/>
  </si>
  <si>
    <t>〇年度</t>
    <rPh sb="1" eb="2">
      <t>ネン</t>
    </rPh>
    <rPh sb="2" eb="3">
      <t>ド</t>
    </rPh>
    <phoneticPr fontId="7"/>
  </si>
  <si>
    <t>〇〇　〇〇</t>
    <phoneticPr fontId="7"/>
  </si>
  <si>
    <t>秋田県〇〇</t>
    <rPh sb="0" eb="3">
      <t>アキタケン</t>
    </rPh>
    <phoneticPr fontId="7"/>
  </si>
  <si>
    <t>（任意様式第１－１号）</t>
    <rPh sb="1" eb="3">
      <t>ニンイ</t>
    </rPh>
    <rPh sb="3" eb="5">
      <t>ヨウシキ</t>
    </rPh>
    <rPh sb="5" eb="6">
      <t>ダイ</t>
    </rPh>
    <rPh sb="9" eb="10">
      <t>ゴウ</t>
    </rPh>
    <phoneticPr fontId="7"/>
  </si>
  <si>
    <t>記</t>
    <rPh sb="0" eb="1">
      <t>キ</t>
    </rPh>
    <phoneticPr fontId="7"/>
  </si>
  <si>
    <t>１　事業計画</t>
    <rPh sb="2" eb="4">
      <t>ジギョウ</t>
    </rPh>
    <rPh sb="4" eb="6">
      <t>ケイカク</t>
    </rPh>
    <phoneticPr fontId="7"/>
  </si>
  <si>
    <t>２　農業の有する多面的機能の発揮の促進に関する活動計画書</t>
    <rPh sb="2" eb="4">
      <t>ノウギョウ</t>
    </rPh>
    <rPh sb="5" eb="6">
      <t>ユウ</t>
    </rPh>
    <rPh sb="8" eb="11">
      <t>タメンテキ</t>
    </rPh>
    <rPh sb="11" eb="13">
      <t>キノウ</t>
    </rPh>
    <rPh sb="14" eb="16">
      <t>ハッキ</t>
    </rPh>
    <rPh sb="17" eb="19">
      <t>ソクシン</t>
    </rPh>
    <rPh sb="20" eb="21">
      <t>カン</t>
    </rPh>
    <rPh sb="23" eb="25">
      <t>カツドウ</t>
    </rPh>
    <rPh sb="25" eb="28">
      <t>ケイカクショ</t>
    </rPh>
    <phoneticPr fontId="7"/>
  </si>
  <si>
    <t>１号事業（多面的機能支払交付金）</t>
    <rPh sb="1" eb="2">
      <t>ゴウ</t>
    </rPh>
    <rPh sb="2" eb="4">
      <t>ジギョウ</t>
    </rPh>
    <rPh sb="5" eb="12">
      <t>タメンテキキノウシハラ</t>
    </rPh>
    <rPh sb="12" eb="15">
      <t>コウフキン</t>
    </rPh>
    <phoneticPr fontId="7"/>
  </si>
  <si>
    <t>２号事業（中山間地域等直接支払交付金）</t>
    <rPh sb="1" eb="2">
      <t>ゴウ</t>
    </rPh>
    <rPh sb="2" eb="4">
      <t>ジギョウ</t>
    </rPh>
    <rPh sb="5" eb="6">
      <t>チュウ</t>
    </rPh>
    <rPh sb="6" eb="8">
      <t>サンカン</t>
    </rPh>
    <rPh sb="8" eb="10">
      <t>チイキ</t>
    </rPh>
    <rPh sb="10" eb="11">
      <t>トウ</t>
    </rPh>
    <rPh sb="11" eb="13">
      <t>チョクセツ</t>
    </rPh>
    <rPh sb="13" eb="15">
      <t>シハライ</t>
    </rPh>
    <rPh sb="15" eb="18">
      <t>コウフキン</t>
    </rPh>
    <phoneticPr fontId="7"/>
  </si>
  <si>
    <t>３号事業（環境保全型農業直接支払交付金）</t>
    <rPh sb="1" eb="2">
      <t>ゴウ</t>
    </rPh>
    <rPh sb="2" eb="4">
      <t>ジギョウ</t>
    </rPh>
    <rPh sb="5" eb="7">
      <t>カンキョウ</t>
    </rPh>
    <rPh sb="7" eb="10">
      <t>ホゼンガタ</t>
    </rPh>
    <rPh sb="10" eb="12">
      <t>ノウギョウ</t>
    </rPh>
    <rPh sb="12" eb="14">
      <t>チョクセツ</t>
    </rPh>
    <rPh sb="14" eb="16">
      <t>シハライ</t>
    </rPh>
    <rPh sb="16" eb="19">
      <t>コウフキン</t>
    </rPh>
    <phoneticPr fontId="7"/>
  </si>
  <si>
    <t>３　その他</t>
    <rPh sb="4" eb="5">
      <t>タ</t>
    </rPh>
    <phoneticPr fontId="7"/>
  </si>
  <si>
    <t>都道府県の同意書の写し（都道府県営土地改良施設の管理）</t>
    <rPh sb="0" eb="4">
      <t>トドウフケン</t>
    </rPh>
    <rPh sb="5" eb="8">
      <t>ドウイショ</t>
    </rPh>
    <rPh sb="9" eb="10">
      <t>ウツ</t>
    </rPh>
    <rPh sb="12" eb="16">
      <t>トドウフケン</t>
    </rPh>
    <rPh sb="16" eb="17">
      <t>イトナム</t>
    </rPh>
    <rPh sb="17" eb="19">
      <t>トチ</t>
    </rPh>
    <rPh sb="19" eb="21">
      <t>カイリョウ</t>
    </rPh>
    <rPh sb="21" eb="23">
      <t>シセツ</t>
    </rPh>
    <rPh sb="24" eb="26">
      <t>カンリ</t>
    </rPh>
    <phoneticPr fontId="7"/>
  </si>
  <si>
    <t>多面的機能発揮促進事業に関する計画の変更認定の申請について</t>
    <rPh sb="0" eb="3">
      <t>タメンテキ</t>
    </rPh>
    <rPh sb="3" eb="5">
      <t>キノウ</t>
    </rPh>
    <rPh sb="5" eb="7">
      <t>ハッキ</t>
    </rPh>
    <rPh sb="7" eb="9">
      <t>ソクシン</t>
    </rPh>
    <rPh sb="9" eb="11">
      <t>ジギョウ</t>
    </rPh>
    <rPh sb="12" eb="13">
      <t>カン</t>
    </rPh>
    <rPh sb="15" eb="17">
      <t>ケイカク</t>
    </rPh>
    <rPh sb="18" eb="20">
      <t>ヘンコウ</t>
    </rPh>
    <rPh sb="20" eb="22">
      <t>ニンテイ</t>
    </rPh>
    <rPh sb="23" eb="25">
      <t>シンセイ</t>
    </rPh>
    <phoneticPr fontId="7"/>
  </si>
  <si>
    <t>　このことについて、農業の有する多面的機能の発揮の促進に関する法律（平成26年法律第78号）第８条１項の規定に基づき、下記書類を添えて計画の変更認定を申請する。</t>
    <rPh sb="10" eb="12">
      <t>ノウギョウ</t>
    </rPh>
    <rPh sb="13" eb="14">
      <t>ユウ</t>
    </rPh>
    <rPh sb="16" eb="19">
      <t>タメンテキ</t>
    </rPh>
    <rPh sb="19" eb="21">
      <t>キノウ</t>
    </rPh>
    <rPh sb="22" eb="24">
      <t>ハッキ</t>
    </rPh>
    <rPh sb="25" eb="27">
      <t>ソクシン</t>
    </rPh>
    <rPh sb="28" eb="29">
      <t>カン</t>
    </rPh>
    <rPh sb="31" eb="33">
      <t>ホウリツ</t>
    </rPh>
    <rPh sb="34" eb="36">
      <t>ヘイセイ</t>
    </rPh>
    <rPh sb="38" eb="39">
      <t>ネン</t>
    </rPh>
    <rPh sb="39" eb="41">
      <t>ホウリツ</t>
    </rPh>
    <rPh sb="41" eb="42">
      <t>ダイ</t>
    </rPh>
    <rPh sb="44" eb="45">
      <t>ゴウ</t>
    </rPh>
    <rPh sb="46" eb="47">
      <t>ダイ</t>
    </rPh>
    <rPh sb="48" eb="49">
      <t>ジョウ</t>
    </rPh>
    <rPh sb="50" eb="51">
      <t>コウ</t>
    </rPh>
    <rPh sb="52" eb="54">
      <t>キテイ</t>
    </rPh>
    <rPh sb="55" eb="56">
      <t>モト</t>
    </rPh>
    <rPh sb="59" eb="61">
      <t>カキ</t>
    </rPh>
    <rPh sb="61" eb="63">
      <t>ショルイ</t>
    </rPh>
    <rPh sb="64" eb="65">
      <t>ソ</t>
    </rPh>
    <rPh sb="67" eb="69">
      <t>ケイカク</t>
    </rPh>
    <rPh sb="70" eb="72">
      <t>ヘンコウ</t>
    </rPh>
    <rPh sb="72" eb="74">
      <t>ニンテイ</t>
    </rPh>
    <rPh sb="75" eb="77">
      <t>シンセイ</t>
    </rPh>
    <phoneticPr fontId="7"/>
  </si>
  <si>
    <t>（任意様式１）</t>
    <rPh sb="1" eb="3">
      <t>ニンイ</t>
    </rPh>
    <rPh sb="3" eb="5">
      <t>ヨウシキ</t>
    </rPh>
    <phoneticPr fontId="7"/>
  </si>
  <si>
    <t>多面的機能発揮促進事業に関する計画の変更の届出について</t>
    <phoneticPr fontId="7"/>
  </si>
  <si>
    <t>　多面的機能支払交付金実施要綱（平成26年4月1日付け25農振第2254号農林水産事務次官依命通知）別紙1の第5の5(1)及び別紙2の第5の6(1)の規定に基づき、事業計画の変更の届出をします。</t>
    <rPh sb="82" eb="84">
      <t>ジギョウ</t>
    </rPh>
    <phoneticPr fontId="7"/>
  </si>
  <si>
    <t>〇〇〇〇組織</t>
    <rPh sb="4" eb="6">
      <t>ソシキ</t>
    </rPh>
    <phoneticPr fontId="7"/>
  </si>
  <si>
    <t xml:space="preserve">　変更事項 ： </t>
    <phoneticPr fontId="7"/>
  </si>
  <si>
    <t xml:space="preserve">　変更内容 ： </t>
    <rPh sb="3" eb="5">
      <t>ナイヨウ</t>
    </rPh>
    <phoneticPr fontId="7"/>
  </si>
  <si>
    <t>資源向上支払（長寿命化）見積徴収結果一覧表</t>
    <rPh sb="0" eb="2">
      <t>シゲン</t>
    </rPh>
    <rPh sb="2" eb="4">
      <t>コウジョウ</t>
    </rPh>
    <rPh sb="4" eb="6">
      <t>シハライ</t>
    </rPh>
    <rPh sb="7" eb="11">
      <t>チョウジュミョウカ</t>
    </rPh>
    <rPh sb="12" eb="14">
      <t>ミツ</t>
    </rPh>
    <rPh sb="14" eb="16">
      <t>チョウシュウ</t>
    </rPh>
    <rPh sb="16" eb="18">
      <t>ケッカ</t>
    </rPh>
    <rPh sb="18" eb="21">
      <t>イチランヒョウ</t>
    </rPh>
    <phoneticPr fontId="71"/>
  </si>
  <si>
    <t>１　組織名</t>
    <rPh sb="2" eb="5">
      <t>ソシキメイ</t>
    </rPh>
    <phoneticPr fontId="71"/>
  </si>
  <si>
    <t>２　施設の概要</t>
    <rPh sb="2" eb="4">
      <t>シセツ</t>
    </rPh>
    <rPh sb="5" eb="7">
      <t>ガイヨウ</t>
    </rPh>
    <phoneticPr fontId="71"/>
  </si>
  <si>
    <t>Ｌ＝</t>
    <phoneticPr fontId="71"/>
  </si>
  <si>
    <t>３　見積内訳</t>
    <rPh sb="2" eb="4">
      <t>ミツ</t>
    </rPh>
    <rPh sb="4" eb="6">
      <t>ウチワケ</t>
    </rPh>
    <phoneticPr fontId="71"/>
  </si>
  <si>
    <t>見積相手方（施工業者）</t>
    <rPh sb="0" eb="2">
      <t>ミツ</t>
    </rPh>
    <rPh sb="2" eb="5">
      <t>アイテカタ</t>
    </rPh>
    <rPh sb="6" eb="8">
      <t>セコウ</t>
    </rPh>
    <rPh sb="8" eb="10">
      <t>ギョウシャ</t>
    </rPh>
    <phoneticPr fontId="71"/>
  </si>
  <si>
    <t>金額　（円）</t>
    <rPh sb="0" eb="2">
      <t>キンガク</t>
    </rPh>
    <rPh sb="4" eb="5">
      <t>エン</t>
    </rPh>
    <phoneticPr fontId="71"/>
  </si>
  <si>
    <t>採用</t>
    <rPh sb="0" eb="2">
      <t>サイヨウ</t>
    </rPh>
    <phoneticPr fontId="71"/>
  </si>
  <si>
    <t>（株）○○土木</t>
    <rPh sb="0" eb="3">
      <t>カブ</t>
    </rPh>
    <rPh sb="5" eb="6">
      <t>ド</t>
    </rPh>
    <rPh sb="6" eb="7">
      <t>モク</t>
    </rPh>
    <phoneticPr fontId="71"/>
  </si>
  <si>
    <t>○</t>
    <phoneticPr fontId="71"/>
  </si>
  <si>
    <t>見積</t>
    <rPh sb="0" eb="2">
      <t>ミツ</t>
    </rPh>
    <phoneticPr fontId="71"/>
  </si>
  <si>
    <t>（有）○○建設</t>
    <rPh sb="0" eb="3">
      <t>ユウ</t>
    </rPh>
    <rPh sb="5" eb="7">
      <t>ケンセツ</t>
    </rPh>
    <phoneticPr fontId="71"/>
  </si>
  <si>
    <t>（株）○○組</t>
    <rPh sb="0" eb="3">
      <t>カブ</t>
    </rPh>
    <rPh sb="5" eb="6">
      <t>クミ</t>
    </rPh>
    <phoneticPr fontId="71"/>
  </si>
  <si>
    <t>変更認定の申請</t>
    <rPh sb="0" eb="2">
      <t>ヘンコウ</t>
    </rPh>
    <rPh sb="2" eb="4">
      <t>ニンテイ</t>
    </rPh>
    <rPh sb="5" eb="7">
      <t>シンセイ</t>
    </rPh>
    <phoneticPr fontId="7"/>
  </si>
  <si>
    <t>変更届出</t>
    <rPh sb="0" eb="4">
      <t>ヘンコウトドケデ</t>
    </rPh>
    <phoneticPr fontId="7"/>
  </si>
  <si>
    <t>広域協定変更認定</t>
    <rPh sb="0" eb="2">
      <t>コウイキ</t>
    </rPh>
    <rPh sb="2" eb="4">
      <t>キョウテイ</t>
    </rPh>
    <rPh sb="4" eb="6">
      <t>ヘンコウ</t>
    </rPh>
    <rPh sb="6" eb="8">
      <t>ニンテイ</t>
    </rPh>
    <phoneticPr fontId="7"/>
  </si>
  <si>
    <t>任意様式第1-1号　多面的機能発揮促進事業に関する計画の変更認定の申請について</t>
    <rPh sb="0" eb="2">
      <t>ニンイ</t>
    </rPh>
    <rPh sb="2" eb="4">
      <t>ヨウシキ</t>
    </rPh>
    <rPh sb="4" eb="5">
      <t>ダイ</t>
    </rPh>
    <rPh sb="8" eb="9">
      <t>ゴウ</t>
    </rPh>
    <phoneticPr fontId="7"/>
  </si>
  <si>
    <t>任意様式1　多面的機能発揮促進事業に関する計画の変更の届出について</t>
    <rPh sb="0" eb="2">
      <t>ニンイ</t>
    </rPh>
    <rPh sb="2" eb="4">
      <t>ヨウシキ</t>
    </rPh>
    <phoneticPr fontId="7"/>
  </si>
  <si>
    <t>多面的機能支払交付金　「みどりチェック」チェックシート</t>
    <rPh sb="0" eb="3">
      <t>タメンテキ</t>
    </rPh>
    <rPh sb="3" eb="5">
      <t>キノウ</t>
    </rPh>
    <rPh sb="5" eb="7">
      <t>シハラ</t>
    </rPh>
    <rPh sb="7" eb="10">
      <t>コウフキン</t>
    </rPh>
    <phoneticPr fontId="71"/>
  </si>
  <si>
    <t>多面支払（※2）の活動で農薬を使った除草や害虫駆除等を行う場合や「環境負荷低減の取組への支援」（※１）の交付を受ける場合</t>
    <rPh sb="0" eb="4">
      <t>タメンシハライ</t>
    </rPh>
    <phoneticPr fontId="71"/>
  </si>
  <si>
    <t>活動組織又は広域活動組織で作業機械等を所有している場合</t>
  </si>
  <si>
    <t>省エネを意識し、作業機械等の不必要・非効率なエネルギー消費をしないよう努める</t>
  </si>
  <si>
    <t>⑨</t>
    <phoneticPr fontId="7"/>
  </si>
  <si>
    <t>⑥</t>
    <phoneticPr fontId="7"/>
  </si>
  <si>
    <t>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注３　⑪の関係法令の遵守の対象となる法令は、肥料の品質の確保等に関する法律（昭和25年法律第127号）、
　農薬取締法（昭和23年 法律第82号）、廃棄物の処理及び清掃に関する法律（昭和45年法律第137号）及び
　労働安全衛生法（昭和47年法律第57号）並びにこれらの法律に基づく命令とします。
※１　多面的機能支払交付金実施要綱別紙２の第６の２の（１）のウのdの活動をいう。
※２　便宜上、多面的機能支払交付金のことを「多面支払」と表記する。</t>
    <rPh sb="160" eb="161">
      <t>チュウ</t>
    </rPh>
    <rPh sb="264" eb="265">
      <t>オヨ</t>
    </rPh>
    <phoneticPr fontId="7"/>
  </si>
  <si>
    <t>　　　　　②直営施工を実施しない</t>
    <rPh sb="6" eb="8">
      <t>チョクエイ</t>
    </rPh>
    <rPh sb="8" eb="10">
      <t>セコウ</t>
    </rPh>
    <rPh sb="11" eb="13">
      <t>ジッシ</t>
    </rPh>
    <phoneticPr fontId="7"/>
  </si>
  <si>
    <t>　　　　　①直営施工を実施する　</t>
    <rPh sb="6" eb="8">
      <t>チョクエイ</t>
    </rPh>
    <rPh sb="8" eb="10">
      <t>セコウ</t>
    </rPh>
    <rPh sb="11" eb="13">
      <t>ジッシ</t>
    </rPh>
    <phoneticPr fontId="7"/>
  </si>
  <si>
    <t>《広域活動組織の交付単価》
　※該当する場合のみ記入してください。</t>
    <rPh sb="1" eb="3">
      <t>コウイキ</t>
    </rPh>
    <rPh sb="3" eb="5">
      <t>カツドウ</t>
    </rPh>
    <rPh sb="5" eb="7">
      <t>ソシキ</t>
    </rPh>
    <rPh sb="8" eb="12">
      <t>コウフタンカ</t>
    </rPh>
    <rPh sb="16" eb="18">
      <t>ガイトウ</t>
    </rPh>
    <rPh sb="20" eb="22">
      <t>バアイ</t>
    </rPh>
    <rPh sb="24" eb="26">
      <t>キニュウ</t>
    </rPh>
    <phoneticPr fontId="7"/>
  </si>
  <si>
    <r>
      <t>・</t>
    </r>
    <r>
      <rPr>
        <u/>
        <sz val="10"/>
        <color rgb="FFFF0000"/>
        <rFont val="HG丸ｺﾞｼｯｸM-PRO"/>
        <family val="3"/>
        <charset val="128"/>
      </rPr>
      <t>入力するセル以外は編集できないよう設定</t>
    </r>
    <r>
      <rPr>
        <sz val="10"/>
        <rFont val="HG丸ｺﾞｼｯｸM-PRO"/>
        <family val="3"/>
        <charset val="128"/>
      </rPr>
      <t>しているシートがあります。自動入力されたものを訂正する場合や、行の挿入等を行う場合は、</t>
    </r>
    <r>
      <rPr>
        <u/>
        <sz val="10"/>
        <color rgb="FFFF0000"/>
        <rFont val="HG丸ｺﾞｼｯｸM-PRO"/>
        <family val="3"/>
        <charset val="128"/>
      </rPr>
      <t>「校閲」の「シート保護の解除」をクリック</t>
    </r>
    <r>
      <rPr>
        <sz val="10"/>
        <rFont val="HG丸ｺﾞｼｯｸM-PRO"/>
        <family val="3"/>
        <charset val="128"/>
      </rPr>
      <t>してください。</t>
    </r>
    <rPh sb="1" eb="3">
      <t>ニュウリョク</t>
    </rPh>
    <rPh sb="7" eb="9">
      <t>イガイ</t>
    </rPh>
    <rPh sb="10" eb="12">
      <t>ヘンシュウ</t>
    </rPh>
    <rPh sb="18" eb="20">
      <t>セッテイ</t>
    </rPh>
    <rPh sb="33" eb="37">
      <t>ジドウニュウリョク</t>
    </rPh>
    <rPh sb="43" eb="45">
      <t>テイセイ</t>
    </rPh>
    <rPh sb="47" eb="49">
      <t>バアイ</t>
    </rPh>
    <rPh sb="51" eb="52">
      <t>ギョウ</t>
    </rPh>
    <rPh sb="53" eb="55">
      <t>ソウニュウ</t>
    </rPh>
    <rPh sb="55" eb="56">
      <t>トウ</t>
    </rPh>
    <rPh sb="57" eb="58">
      <t>オコナ</t>
    </rPh>
    <rPh sb="59" eb="61">
      <t>バアイ</t>
    </rPh>
    <rPh sb="64" eb="66">
      <t>コウエツ</t>
    </rPh>
    <rPh sb="72" eb="74">
      <t>ホゴ</t>
    </rPh>
    <rPh sb="75" eb="77">
      <t>カイジョ</t>
    </rPh>
    <phoneticPr fontId="7"/>
  </si>
  <si>
    <t>見積一覧</t>
    <rPh sb="0" eb="2">
      <t>ミツモリ</t>
    </rPh>
    <rPh sb="2" eb="4">
      <t>イチラン</t>
    </rPh>
    <phoneticPr fontId="7"/>
  </si>
  <si>
    <t>《活動組織の交付単価》
※交付単価は、直営施工の取組状況によって異なります。該当する方に○を付けると自動で計算されます。</t>
    <rPh sb="1" eb="3">
      <t>カツドウ</t>
    </rPh>
    <rPh sb="3" eb="5">
      <t>ソシキ</t>
    </rPh>
    <rPh sb="6" eb="10">
      <t>コウフタンカ</t>
    </rPh>
    <rPh sb="13" eb="17">
      <t>コウフタンカ</t>
    </rPh>
    <rPh sb="19" eb="21">
      <t>チョクエイ</t>
    </rPh>
    <rPh sb="21" eb="23">
      <t>セコウ</t>
    </rPh>
    <rPh sb="24" eb="26">
      <t>トリクミ</t>
    </rPh>
    <rPh sb="26" eb="28">
      <t>ジョウキョウ</t>
    </rPh>
    <rPh sb="32" eb="33">
      <t>コト</t>
    </rPh>
    <rPh sb="38" eb="40">
      <t>ガイトウ</t>
    </rPh>
    <rPh sb="42" eb="43">
      <t>ホウ</t>
    </rPh>
    <rPh sb="46" eb="47">
      <t>ツ</t>
    </rPh>
    <rPh sb="50" eb="52">
      <t>ジドウ</t>
    </rPh>
    <rPh sb="53" eb="55">
      <t>ケイサン</t>
    </rPh>
    <phoneticPr fontId="7"/>
  </si>
  <si>
    <r>
      <t>　　</t>
    </r>
    <r>
      <rPr>
        <b/>
        <sz val="9"/>
        <rFont val="HG丸ｺﾞｼｯｸM-PRO"/>
        <family val="3"/>
        <charset val="128"/>
      </rPr>
      <t>交付単価の経過措置</t>
    </r>
    <r>
      <rPr>
        <sz val="9"/>
        <rFont val="HG丸ｺﾞｼｯｸM-PRO"/>
        <family val="3"/>
        <charset val="128"/>
      </rPr>
      <t>を受ける場合</t>
    </r>
    <rPh sb="2" eb="6">
      <t>コウフタンカ</t>
    </rPh>
    <rPh sb="7" eb="9">
      <t>ケイカ</t>
    </rPh>
    <rPh sb="9" eb="11">
      <t>ソチ</t>
    </rPh>
    <rPh sb="12" eb="13">
      <t>ウ</t>
    </rPh>
    <rPh sb="15" eb="17">
      <t>バアイ</t>
    </rPh>
    <phoneticPr fontId="7"/>
  </si>
  <si>
    <t>例１：構成員名簿の変更</t>
    <rPh sb="0" eb="1">
      <t>レイ</t>
    </rPh>
    <rPh sb="3" eb="6">
      <t>コウセイイン</t>
    </rPh>
    <rPh sb="6" eb="8">
      <t>メイボ</t>
    </rPh>
    <rPh sb="9" eb="11">
      <t>ヘンコウ</t>
    </rPh>
    <phoneticPr fontId="7"/>
  </si>
  <si>
    <t>例３：実施要領改正</t>
    <phoneticPr fontId="7"/>
  </si>
  <si>
    <t>例２：活動計画の見直し</t>
    <rPh sb="0" eb="1">
      <t>レイ</t>
    </rPh>
    <phoneticPr fontId="7"/>
  </si>
  <si>
    <t>例１：組織役員の交代</t>
    <phoneticPr fontId="7"/>
  </si>
  <si>
    <t>例３：事業計画書様式の変更</t>
    <phoneticPr fontId="7"/>
  </si>
  <si>
    <t>例２：資源向上（共同）農村環境保全活動の実践活動取組内容の変更
　　「43.畑からの土砂流出対策から44.その他（水質保全）に変更」　</t>
    <phoneticPr fontId="7"/>
  </si>
  <si>
    <t>別紙１及び別紙２に記入してください。</t>
    <phoneticPr fontId="7"/>
  </si>
  <si>
    <t xml:space="preserve"> （様式第１－10号）</t>
    <rPh sb="2" eb="4">
      <t>ヨウシキ</t>
    </rPh>
    <rPh sb="4" eb="5">
      <t>ダイ</t>
    </rPh>
    <rPh sb="9" eb="10">
      <t>ゴウ</t>
    </rPh>
    <phoneticPr fontId="7"/>
  </si>
  <si>
    <t>【活動組織が作成・保管するもの】</t>
    <rPh sb="1" eb="3">
      <t>カツドウ</t>
    </rPh>
    <rPh sb="3" eb="5">
      <t>ソシキ</t>
    </rPh>
    <rPh sb="6" eb="8">
      <t>サクセイ</t>
    </rPh>
    <rPh sb="9" eb="11">
      <t>ホカン</t>
    </rPh>
    <phoneticPr fontId="7"/>
  </si>
  <si>
    <t>農林水産省様式</t>
    <rPh sb="0" eb="7">
      <t>ノウリンスイサンショウヨウシキ</t>
    </rPh>
    <phoneticPr fontId="7"/>
  </si>
  <si>
    <t>財　産　管　理　台　帳　</t>
    <phoneticPr fontId="7"/>
  </si>
  <si>
    <t>事　業　の　内　容</t>
    <phoneticPr fontId="7"/>
  </si>
  <si>
    <t>工　　　期</t>
    <phoneticPr fontId="7"/>
  </si>
  <si>
    <t>経　費　の　区　分</t>
    <phoneticPr fontId="7"/>
  </si>
  <si>
    <t>処分制限期間</t>
    <phoneticPr fontId="7"/>
  </si>
  <si>
    <t>処分の状況</t>
    <phoneticPr fontId="7"/>
  </si>
  <si>
    <t>名称</t>
    <rPh sb="0" eb="2">
      <t>メイショウ</t>
    </rPh>
    <phoneticPr fontId="7"/>
  </si>
  <si>
    <r>
      <t xml:space="preserve"> </t>
    </r>
    <r>
      <rPr>
        <sz val="10"/>
        <rFont val="ＭＳ 明朝"/>
        <family val="1"/>
        <charset val="128"/>
      </rPr>
      <t>工種構造・規格</t>
    </r>
    <rPh sb="6" eb="8">
      <t>キカク</t>
    </rPh>
    <phoneticPr fontId="7"/>
  </si>
  <si>
    <r>
      <t xml:space="preserve"> </t>
    </r>
    <r>
      <rPr>
        <sz val="10"/>
        <rFont val="ＭＳ 明朝"/>
        <family val="1"/>
        <charset val="128"/>
      </rPr>
      <t>施工箇所
又は
設置場所</t>
    </r>
    <rPh sb="2" eb="3">
      <t>コウ</t>
    </rPh>
    <rPh sb="6" eb="7">
      <t>マタ</t>
    </rPh>
    <rPh sb="9" eb="11">
      <t>セッチ</t>
    </rPh>
    <rPh sb="11" eb="13">
      <t>バショ</t>
    </rPh>
    <phoneticPr fontId="7"/>
  </si>
  <si>
    <r>
      <t xml:space="preserve"> </t>
    </r>
    <r>
      <rPr>
        <sz val="10"/>
        <rFont val="ＭＳ 明朝"/>
        <family val="1"/>
        <charset val="128"/>
      </rPr>
      <t>事業量</t>
    </r>
  </si>
  <si>
    <r>
      <t xml:space="preserve"> </t>
    </r>
    <r>
      <rPr>
        <sz val="10"/>
        <rFont val="ＭＳ 明朝"/>
        <family val="1"/>
        <charset val="128"/>
      </rPr>
      <t>着工　　年月日</t>
    </r>
    <rPh sb="6" eb="7">
      <t>ツキ</t>
    </rPh>
    <rPh sb="7" eb="8">
      <t>ヒ</t>
    </rPh>
    <phoneticPr fontId="7"/>
  </si>
  <si>
    <r>
      <t xml:space="preserve"> </t>
    </r>
    <r>
      <rPr>
        <sz val="10"/>
        <rFont val="ＭＳ 明朝"/>
        <family val="1"/>
        <charset val="128"/>
      </rPr>
      <t>竣工　　年月日</t>
    </r>
    <rPh sb="6" eb="7">
      <t>ツキ</t>
    </rPh>
    <rPh sb="7" eb="8">
      <t>ヒ</t>
    </rPh>
    <phoneticPr fontId="7"/>
  </si>
  <si>
    <r>
      <t xml:space="preserve"> </t>
    </r>
    <r>
      <rPr>
        <sz val="10"/>
        <rFont val="ＭＳ 明朝"/>
        <family val="1"/>
        <charset val="128"/>
      </rPr>
      <t xml:space="preserve">総事業費
</t>
    </r>
    <r>
      <rPr>
        <sz val="10"/>
        <rFont val="Century"/>
        <family val="1"/>
      </rPr>
      <t>(</t>
    </r>
    <r>
      <rPr>
        <sz val="10"/>
        <rFont val="ＭＳ 明朝"/>
        <family val="1"/>
        <charset val="128"/>
      </rPr>
      <t>単位</t>
    </r>
    <r>
      <rPr>
        <sz val="10"/>
        <rFont val="Century"/>
        <family val="1"/>
      </rPr>
      <t>:</t>
    </r>
    <r>
      <rPr>
        <sz val="10"/>
        <rFont val="ＭＳ 明朝"/>
        <family val="1"/>
        <charset val="128"/>
      </rPr>
      <t>円</t>
    </r>
    <r>
      <rPr>
        <sz val="10"/>
        <rFont val="Century"/>
        <family val="1"/>
      </rPr>
      <t>)</t>
    </r>
    <rPh sb="1" eb="5">
      <t>ソウジギョウヒ</t>
    </rPh>
    <rPh sb="2" eb="5">
      <t>ジギョウヒ</t>
    </rPh>
    <rPh sb="7" eb="9">
      <t>タンイ</t>
    </rPh>
    <rPh sb="10" eb="11">
      <t>エン</t>
    </rPh>
    <phoneticPr fontId="7"/>
  </si>
  <si>
    <r>
      <t xml:space="preserve"> </t>
    </r>
    <r>
      <rPr>
        <sz val="10"/>
        <rFont val="ＭＳ 明朝"/>
        <family val="1"/>
        <charset val="128"/>
      </rPr>
      <t xml:space="preserve">  経 費 内 訳(単位:円)</t>
    </r>
    <rPh sb="11" eb="13">
      <t>タンイ</t>
    </rPh>
    <rPh sb="14" eb="15">
      <t>エン</t>
    </rPh>
    <phoneticPr fontId="7"/>
  </si>
  <si>
    <r>
      <t xml:space="preserve"> </t>
    </r>
    <r>
      <rPr>
        <sz val="10"/>
        <rFont val="ＭＳ 明朝"/>
        <family val="1"/>
        <charset val="128"/>
      </rPr>
      <t>耐用年数</t>
    </r>
    <rPh sb="4" eb="5">
      <t>スウ</t>
    </rPh>
    <phoneticPr fontId="7"/>
  </si>
  <si>
    <r>
      <t xml:space="preserve"> </t>
    </r>
    <r>
      <rPr>
        <sz val="10"/>
        <rFont val="ＭＳ 明朝"/>
        <family val="1"/>
        <charset val="128"/>
      </rPr>
      <t>処分制限
年月日</t>
    </r>
    <rPh sb="3" eb="5">
      <t>セイゲン</t>
    </rPh>
    <rPh sb="6" eb="7">
      <t>ネン</t>
    </rPh>
    <rPh sb="7" eb="8">
      <t>ツキ</t>
    </rPh>
    <rPh sb="8" eb="9">
      <t>ヒ</t>
    </rPh>
    <phoneticPr fontId="7"/>
  </si>
  <si>
    <r>
      <t xml:space="preserve"> </t>
    </r>
    <r>
      <rPr>
        <sz val="10"/>
        <rFont val="ＭＳ 明朝"/>
        <family val="1"/>
        <charset val="128"/>
      </rPr>
      <t>承認
年月日</t>
    </r>
    <rPh sb="4" eb="5">
      <t>ネン</t>
    </rPh>
    <rPh sb="5" eb="6">
      <t>ツキ</t>
    </rPh>
    <rPh sb="6" eb="7">
      <t>ヒ</t>
    </rPh>
    <phoneticPr fontId="7"/>
  </si>
  <si>
    <r>
      <t xml:space="preserve"> </t>
    </r>
    <r>
      <rPr>
        <sz val="10"/>
        <rFont val="ＭＳ 明朝"/>
        <family val="1"/>
        <charset val="128"/>
      </rPr>
      <t>処分の
内容</t>
    </r>
    <rPh sb="5" eb="7">
      <t>ナイヨウ</t>
    </rPh>
    <phoneticPr fontId="7"/>
  </si>
  <si>
    <t>国費分</t>
    <rPh sb="0" eb="1">
      <t>クニ</t>
    </rPh>
    <rPh sb="1" eb="2">
      <t>ヒ</t>
    </rPh>
    <rPh sb="2" eb="3">
      <t>ブン</t>
    </rPh>
    <phoneticPr fontId="7"/>
  </si>
  <si>
    <t>地方費分</t>
    <rPh sb="0" eb="2">
      <t>チホウ</t>
    </rPh>
    <rPh sb="2" eb="3">
      <t>ヒ</t>
    </rPh>
    <rPh sb="3" eb="4">
      <t>ブン</t>
    </rPh>
    <phoneticPr fontId="7"/>
  </si>
  <si>
    <t>注１：処分制限年月日欄には、処分制限の終期を記入すること。</t>
    <rPh sb="0" eb="1">
      <t>チュウ</t>
    </rPh>
    <phoneticPr fontId="7"/>
  </si>
  <si>
    <t>注２：処分の内容欄には、譲渡、交換、貸付け、担保提供等別に記入すること。</t>
    <rPh sb="0" eb="1">
      <t>チュウ</t>
    </rPh>
    <phoneticPr fontId="7"/>
  </si>
  <si>
    <t>注３：備考欄には、譲渡先、交換先、貸付け先、抵当権等の設定権者の名称又は交付金返還額を記入すること。</t>
    <rPh sb="0" eb="1">
      <t>チュウ</t>
    </rPh>
    <rPh sb="3" eb="5">
      <t>ビコウ</t>
    </rPh>
    <phoneticPr fontId="7"/>
  </si>
  <si>
    <t>　　　また、外注工事の場合には施工業者名等を記入するなど、今後の財産管理において必要となる事項について適宜記入すること。</t>
    <rPh sb="22" eb="24">
      <t>キニュウ</t>
    </rPh>
    <rPh sb="29" eb="31">
      <t>コンゴ</t>
    </rPh>
    <rPh sb="32" eb="34">
      <t>ザイサン</t>
    </rPh>
    <rPh sb="34" eb="36">
      <t>カンリ</t>
    </rPh>
    <rPh sb="40" eb="42">
      <t>ヒツヨウ</t>
    </rPh>
    <rPh sb="45" eb="47">
      <t>ジコウ</t>
    </rPh>
    <rPh sb="51" eb="53">
      <t>テキギ</t>
    </rPh>
    <phoneticPr fontId="7"/>
  </si>
  <si>
    <t>注４：この書式により難い場合には、処分制限期間欄及び処分の状況欄を含む他の書式をもって財産管理台帳に代えることができる。</t>
    <rPh sb="0" eb="1">
      <t>チュウ</t>
    </rPh>
    <phoneticPr fontId="7"/>
  </si>
  <si>
    <t>注５：複数年にわたって施工する施設については、完成した年度で記載するものとする。</t>
    <rPh sb="0" eb="1">
      <t>チュウ</t>
    </rPh>
    <rPh sb="12" eb="13">
      <t>コウ</t>
    </rPh>
    <phoneticPr fontId="7"/>
  </si>
  <si>
    <t>注６：「名称」は「水路」や「農道」等、対象施設の名称を記入すること。</t>
    <rPh sb="0" eb="1">
      <t>チュウ</t>
    </rPh>
    <rPh sb="4" eb="6">
      <t>メイショウ</t>
    </rPh>
    <rPh sb="9" eb="11">
      <t>スイロ</t>
    </rPh>
    <rPh sb="14" eb="16">
      <t>ノウドウ</t>
    </rPh>
    <rPh sb="17" eb="18">
      <t>トウ</t>
    </rPh>
    <rPh sb="19" eb="21">
      <t>タイショウ</t>
    </rPh>
    <rPh sb="21" eb="23">
      <t>シセツ</t>
    </rPh>
    <rPh sb="24" eb="26">
      <t>メイショウ</t>
    </rPh>
    <rPh sb="27" eb="29">
      <t>キニュウ</t>
    </rPh>
    <phoneticPr fontId="7"/>
  </si>
  <si>
    <t>【記載例１】　</t>
    <rPh sb="1" eb="4">
      <t>キサイレイ</t>
    </rPh>
    <phoneticPr fontId="7"/>
  </si>
  <si>
    <t>◯予算額</t>
    <rPh sb="1" eb="4">
      <t>ヨサンガク</t>
    </rPh>
    <phoneticPr fontId="7"/>
  </si>
  <si>
    <t>不足分は立替予定</t>
  </si>
  <si>
    <t>◯持越額</t>
    <rPh sb="1" eb="3">
      <t>モチコシ</t>
    </rPh>
    <rPh sb="3" eb="4">
      <t>ガク</t>
    </rPh>
    <phoneticPr fontId="7"/>
  </si>
  <si>
    <t>◯活動項目</t>
    <rPh sb="1" eb="3">
      <t>カツドウ</t>
    </rPh>
    <rPh sb="3" eb="5">
      <t>コウモク</t>
    </rPh>
    <phoneticPr fontId="7"/>
  </si>
  <si>
    <t>◯持越理由</t>
    <rPh sb="1" eb="3">
      <t>モチコシ</t>
    </rPh>
    <rPh sb="3" eb="5">
      <t>リユウ</t>
    </rPh>
    <phoneticPr fontId="7"/>
  </si>
  <si>
    <t>・水路の泥上げを４月中旬に実施</t>
    <rPh sb="1" eb="3">
      <t>スイロ</t>
    </rPh>
    <rPh sb="4" eb="5">
      <t>ドロ</t>
    </rPh>
    <rPh sb="5" eb="6">
      <t>ア</t>
    </rPh>
    <rPh sb="9" eb="10">
      <t>ツキ</t>
    </rPh>
    <rPh sb="10" eb="12">
      <t>チュウジュン</t>
    </rPh>
    <rPh sb="13" eb="15">
      <t>ジッシ</t>
    </rPh>
    <phoneticPr fontId="7"/>
  </si>
  <si>
    <t>・持越内訳</t>
    <rPh sb="1" eb="3">
      <t>モチコシ</t>
    </rPh>
    <rPh sb="3" eb="5">
      <t>ウチワケ</t>
    </rPh>
    <phoneticPr fontId="7"/>
  </si>
  <si>
    <t>支払区分</t>
    <rPh sb="0" eb="2">
      <t>シハラ</t>
    </rPh>
    <rPh sb="2" eb="4">
      <t>クブン</t>
    </rPh>
    <phoneticPr fontId="7"/>
  </si>
  <si>
    <t>内訳</t>
    <rPh sb="0" eb="2">
      <t>ウチワケ</t>
    </rPh>
    <phoneticPr fontId="7"/>
  </si>
  <si>
    <t>金額（円）</t>
    <rPh sb="0" eb="2">
      <t>キンガク</t>
    </rPh>
    <rPh sb="3" eb="4">
      <t>エン</t>
    </rPh>
    <phoneticPr fontId="7"/>
  </si>
  <si>
    <t>4日×2時間×20人×1,000円</t>
    <rPh sb="1" eb="2">
      <t>ヒ</t>
    </rPh>
    <rPh sb="4" eb="6">
      <t>ジカン</t>
    </rPh>
    <rPh sb="9" eb="10">
      <t>ニン</t>
    </rPh>
    <rPh sb="16" eb="17">
      <t>エン</t>
    </rPh>
    <phoneticPr fontId="7"/>
  </si>
  <si>
    <t>―</t>
    <phoneticPr fontId="7"/>
  </si>
  <si>
    <t>【記載例２】　</t>
    <rPh sb="1" eb="4">
      <t>キサイレイ</t>
    </rPh>
    <phoneticPr fontId="7"/>
  </si>
  <si>
    <t>・農道の路面維持（砂利補修）を次年度４月中旬に実施</t>
    <rPh sb="1" eb="3">
      <t>ノウドウ</t>
    </rPh>
    <rPh sb="4" eb="6">
      <t>ロメン</t>
    </rPh>
    <rPh sb="6" eb="8">
      <t>イジ</t>
    </rPh>
    <rPh sb="9" eb="11">
      <t>ジャリ</t>
    </rPh>
    <rPh sb="11" eb="13">
      <t>ホシュウ</t>
    </rPh>
    <rPh sb="15" eb="18">
      <t>ジネンド</t>
    </rPh>
    <rPh sb="19" eb="20">
      <t>ツキ</t>
    </rPh>
    <rPh sb="20" eb="22">
      <t>チュウジュン</t>
    </rPh>
    <rPh sb="23" eb="25">
      <t>ジッシ</t>
    </rPh>
    <phoneticPr fontId="7"/>
  </si>
  <si>
    <t>・通水に支障となる区間の水路目地補修を４月中旬に実施</t>
    <rPh sb="1" eb="3">
      <t>ツウスイ</t>
    </rPh>
    <rPh sb="4" eb="6">
      <t>シショウ</t>
    </rPh>
    <rPh sb="9" eb="11">
      <t>クカン</t>
    </rPh>
    <rPh sb="12" eb="14">
      <t>スイロ</t>
    </rPh>
    <rPh sb="14" eb="16">
      <t>メジ</t>
    </rPh>
    <rPh sb="16" eb="18">
      <t>ホシュウ</t>
    </rPh>
    <rPh sb="20" eb="21">
      <t>ツキ</t>
    </rPh>
    <rPh sb="21" eb="23">
      <t>チュウジュン</t>
    </rPh>
    <rPh sb="24" eb="26">
      <t>ジッシ</t>
    </rPh>
    <phoneticPr fontId="7"/>
  </si>
  <si>
    <t>2日×4時間×10人×1,000円</t>
    <rPh sb="1" eb="2">
      <t>ヒ</t>
    </rPh>
    <rPh sb="4" eb="6">
      <t>ジカン</t>
    </rPh>
    <rPh sb="16" eb="17">
      <t>エン</t>
    </rPh>
    <phoneticPr fontId="7"/>
  </si>
  <si>
    <t>・点検、機能診断を４月上旬に実施</t>
    <rPh sb="1" eb="3">
      <t>テンケン</t>
    </rPh>
    <rPh sb="4" eb="6">
      <t>キノウ</t>
    </rPh>
    <rPh sb="6" eb="8">
      <t>シンダン</t>
    </rPh>
    <rPh sb="10" eb="11">
      <t>ツキ</t>
    </rPh>
    <rPh sb="11" eb="13">
      <t>ジョウジュン</t>
    </rPh>
    <rPh sb="14" eb="16">
      <t>ジッシ</t>
    </rPh>
    <phoneticPr fontId="7"/>
  </si>
  <si>
    <t>2日×10人×2時間×1,000円</t>
    <rPh sb="1" eb="2">
      <t>ヒ</t>
    </rPh>
    <rPh sb="5" eb="6">
      <t>ニン</t>
    </rPh>
    <rPh sb="8" eb="10">
      <t>ジカン</t>
    </rPh>
    <rPh sb="16" eb="17">
      <t>エン</t>
    </rPh>
    <phoneticPr fontId="7"/>
  </si>
  <si>
    <t>【記載例３】　</t>
    <rPh sb="1" eb="4">
      <t>キサイレイ</t>
    </rPh>
    <phoneticPr fontId="7"/>
  </si>
  <si>
    <t>・傷害保険へ４月上旬に加入</t>
    <rPh sb="1" eb="3">
      <t>ショウガイ</t>
    </rPh>
    <rPh sb="3" eb="5">
      <t>ホケン</t>
    </rPh>
    <rPh sb="7" eb="8">
      <t>ツキ</t>
    </rPh>
    <rPh sb="8" eb="10">
      <t>ジョウジュン</t>
    </rPh>
    <rPh sb="11" eb="13">
      <t>カニュウ</t>
    </rPh>
    <phoneticPr fontId="7"/>
  </si>
  <si>
    <t>傷害保険料</t>
    <rPh sb="0" eb="2">
      <t>ショウガイ</t>
    </rPh>
    <rPh sb="2" eb="4">
      <t>ホケン</t>
    </rPh>
    <rPh sb="4" eb="5">
      <t>リョウ</t>
    </rPh>
    <phoneticPr fontId="7"/>
  </si>
  <si>
    <t>・農道破損箇所の補修を４月中旬に実施</t>
    <rPh sb="1" eb="3">
      <t>ノウドウ</t>
    </rPh>
    <rPh sb="3" eb="5">
      <t>ハソン</t>
    </rPh>
    <rPh sb="5" eb="7">
      <t>カショ</t>
    </rPh>
    <rPh sb="8" eb="10">
      <t>ホシュウ</t>
    </rPh>
    <rPh sb="12" eb="13">
      <t>ツキ</t>
    </rPh>
    <rPh sb="13" eb="15">
      <t>チュウジュン</t>
    </rPh>
    <rPh sb="16" eb="18">
      <t>ジッシ</t>
    </rPh>
    <phoneticPr fontId="7"/>
  </si>
  <si>
    <t>簡易な補修５箇所（見積）</t>
    <rPh sb="0" eb="2">
      <t>カンイ</t>
    </rPh>
    <rPh sb="3" eb="5">
      <t>ホシュウ</t>
    </rPh>
    <rPh sb="6" eb="8">
      <t>カショ</t>
    </rPh>
    <rPh sb="9" eb="11">
      <t>ミツ</t>
    </rPh>
    <phoneticPr fontId="7"/>
  </si>
  <si>
    <t>積立分</t>
    <rPh sb="0" eb="1">
      <t>ツ</t>
    </rPh>
    <rPh sb="1" eb="2">
      <t>タ</t>
    </rPh>
    <rPh sb="2" eb="3">
      <t>ブン</t>
    </rPh>
    <phoneticPr fontId="7"/>
  </si>
  <si>
    <t>・土水路から鉄筋コンクリート用水路へ更新を４月下旬に実施</t>
    <rPh sb="1" eb="2">
      <t>ド</t>
    </rPh>
    <rPh sb="2" eb="4">
      <t>スイロ</t>
    </rPh>
    <rPh sb="6" eb="8">
      <t>テッキン</t>
    </rPh>
    <rPh sb="14" eb="17">
      <t>ヨウスイロ</t>
    </rPh>
    <rPh sb="18" eb="20">
      <t>コウシン</t>
    </rPh>
    <rPh sb="22" eb="23">
      <t>ツキ</t>
    </rPh>
    <rPh sb="23" eb="25">
      <t>ゲジュン</t>
    </rPh>
    <rPh sb="26" eb="28">
      <t>ジッシ</t>
    </rPh>
    <phoneticPr fontId="7"/>
  </si>
  <si>
    <t>見積</t>
    <rPh sb="0" eb="2">
      <t>ミツ</t>
    </rPh>
    <phoneticPr fontId="7"/>
  </si>
  <si>
    <t>鉄筋コンクリートフリューム50m</t>
    <rPh sb="0" eb="2">
      <t>テッキン</t>
    </rPh>
    <phoneticPr fontId="7"/>
  </si>
  <si>
    <t>・用水路付帯施設（ゲート）の補修を４月下旬に実施</t>
    <rPh sb="1" eb="4">
      <t>ヨウスイロ</t>
    </rPh>
    <rPh sb="4" eb="6">
      <t>フタイ</t>
    </rPh>
    <rPh sb="6" eb="8">
      <t>シセツ</t>
    </rPh>
    <rPh sb="14" eb="16">
      <t>ホシュウ</t>
    </rPh>
    <rPh sb="18" eb="19">
      <t>ツキ</t>
    </rPh>
    <rPh sb="19" eb="21">
      <t>ゲジュン</t>
    </rPh>
    <rPh sb="22" eb="24">
      <t>ジッシ</t>
    </rPh>
    <phoneticPr fontId="7"/>
  </si>
  <si>
    <t>ゲート５箇所</t>
    <rPh sb="4" eb="6">
      <t>カショ</t>
    </rPh>
    <phoneticPr fontId="7"/>
  </si>
  <si>
    <t>持越額内訳資料</t>
    <rPh sb="0" eb="2">
      <t>モチコシ</t>
    </rPh>
    <rPh sb="2" eb="3">
      <t>ガク</t>
    </rPh>
    <rPh sb="3" eb="5">
      <t>ウチワケ</t>
    </rPh>
    <rPh sb="5" eb="7">
      <t>シリョウ</t>
    </rPh>
    <phoneticPr fontId="7"/>
  </si>
  <si>
    <t>維持・共同</t>
    <rPh sb="0" eb="2">
      <t>イジ</t>
    </rPh>
    <rPh sb="3" eb="5">
      <t>キョウドウ</t>
    </rPh>
    <phoneticPr fontId="6"/>
  </si>
  <si>
    <t>点検・機能診断</t>
    <rPh sb="0" eb="2">
      <t>テンケン</t>
    </rPh>
    <rPh sb="3" eb="5">
      <t>キノウ</t>
    </rPh>
    <rPh sb="5" eb="7">
      <t>シンダン</t>
    </rPh>
    <phoneticPr fontId="6"/>
  </si>
  <si>
    <t>水路・農道</t>
    <rPh sb="0" eb="2">
      <t>スイロ</t>
    </rPh>
    <rPh sb="3" eb="5">
      <t>ノウドウ</t>
    </rPh>
    <phoneticPr fontId="25"/>
  </si>
  <si>
    <t>農用地・水路・農道</t>
    <rPh sb="0" eb="3">
      <t>ノウヨウチ</t>
    </rPh>
    <rPh sb="4" eb="6">
      <t>スイロ</t>
    </rPh>
    <rPh sb="7" eb="9">
      <t>ノウドウ</t>
    </rPh>
    <phoneticPr fontId="25"/>
  </si>
  <si>
    <t>農用地・水路・農道・ため池</t>
    <rPh sb="0" eb="3">
      <t>ノウヨウチ</t>
    </rPh>
    <rPh sb="4" eb="6">
      <t>スイロ</t>
    </rPh>
    <rPh sb="7" eb="9">
      <t>ノウドウ</t>
    </rPh>
    <rPh sb="12" eb="13">
      <t>イケ</t>
    </rPh>
    <phoneticPr fontId="25"/>
  </si>
  <si>
    <t>計画策定</t>
    <rPh sb="0" eb="2">
      <t>ケイカク</t>
    </rPh>
    <rPh sb="2" eb="4">
      <t>サクテイ</t>
    </rPh>
    <phoneticPr fontId="6"/>
  </si>
  <si>
    <t>年度活動計画の策定</t>
  </si>
  <si>
    <t>農地維持</t>
    <rPh sb="0" eb="2">
      <t>ノウチ</t>
    </rPh>
    <rPh sb="2" eb="4">
      <t>イジ</t>
    </rPh>
    <phoneticPr fontId="6"/>
  </si>
  <si>
    <t>実践活動</t>
    <rPh sb="0" eb="2">
      <t>ジッセン</t>
    </rPh>
    <rPh sb="2" eb="4">
      <t>カツドウ</t>
    </rPh>
    <phoneticPr fontId="6"/>
  </si>
  <si>
    <t>農用地・水路・農道・ため池</t>
    <rPh sb="0" eb="3">
      <t>ノウヨウチ</t>
    </rPh>
    <rPh sb="4" eb="6">
      <t>スイロ</t>
    </rPh>
    <rPh sb="7" eb="9">
      <t>ノウドウ</t>
    </rPh>
    <rPh sb="12" eb="13">
      <t>イケ</t>
    </rPh>
    <phoneticPr fontId="6"/>
  </si>
  <si>
    <t>草刈・泥上げ</t>
    <rPh sb="0" eb="2">
      <t>クサカリ</t>
    </rPh>
    <rPh sb="3" eb="4">
      <t>ドロ</t>
    </rPh>
    <rPh sb="4" eb="5">
      <t>ア</t>
    </rPh>
    <phoneticPr fontId="25"/>
  </si>
  <si>
    <t>水路・農道・ため池</t>
    <rPh sb="0" eb="2">
      <t>スイロ</t>
    </rPh>
    <rPh sb="3" eb="5">
      <t>ノウドウ</t>
    </rPh>
    <rPh sb="8" eb="9">
      <t>イケ</t>
    </rPh>
    <phoneticPr fontId="6"/>
  </si>
  <si>
    <t>農用地・水路・農道</t>
    <rPh sb="0" eb="3">
      <t>ノウヨウチ</t>
    </rPh>
    <rPh sb="4" eb="6">
      <t>スイロ</t>
    </rPh>
    <rPh sb="7" eb="9">
      <t>ノウドウ</t>
    </rPh>
    <phoneticPr fontId="6"/>
  </si>
  <si>
    <t>資源向上（長寿命化）</t>
  </si>
  <si>
    <t>外注費</t>
  </si>
  <si>
    <t>その他</t>
  </si>
  <si>
    <t>持越額内訳　（独自様式）</t>
    <rPh sb="0" eb="2">
      <t>モチコシ</t>
    </rPh>
    <rPh sb="2" eb="3">
      <t>ガク</t>
    </rPh>
    <rPh sb="3" eb="5">
      <t>ウチワケ</t>
    </rPh>
    <rPh sb="7" eb="9">
      <t>ドクジ</t>
    </rPh>
    <rPh sb="9" eb="11">
      <t>ヨウシキ</t>
    </rPh>
    <phoneticPr fontId="7"/>
  </si>
  <si>
    <t>持越額内訳資料　※様式は任意</t>
    <rPh sb="0" eb="2">
      <t>モチコシ</t>
    </rPh>
    <rPh sb="2" eb="3">
      <t>ガク</t>
    </rPh>
    <rPh sb="3" eb="5">
      <t>ウチワケ</t>
    </rPh>
    <rPh sb="5" eb="7">
      <t>シリョウ</t>
    </rPh>
    <rPh sb="9" eb="11">
      <t>ヨウシキ</t>
    </rPh>
    <rPh sb="12" eb="14">
      <t>ニンイ</t>
    </rPh>
    <phoneticPr fontId="7"/>
  </si>
  <si>
    <t>財産管理台帳</t>
    <rPh sb="0" eb="2">
      <t>ザイサン</t>
    </rPh>
    <rPh sb="2" eb="4">
      <t>カンリ</t>
    </rPh>
    <rPh sb="4" eb="6">
      <t>ダイチョウ</t>
    </rPh>
    <phoneticPr fontId="7"/>
  </si>
  <si>
    <t>様式第1-10号　財産管理台帳</t>
    <rPh sb="0" eb="2">
      <t>ヨウシキ</t>
    </rPh>
    <rPh sb="2" eb="3">
      <t>ダイ</t>
    </rPh>
    <rPh sb="7" eb="8">
      <t>ゴウ</t>
    </rPh>
    <rPh sb="9" eb="11">
      <t>ザイサン</t>
    </rPh>
    <rPh sb="11" eb="13">
      <t>カンリ</t>
    </rPh>
    <rPh sb="13" eb="15">
      <t>ダイチョウ</t>
    </rPh>
    <phoneticPr fontId="7"/>
  </si>
  <si>
    <t>長寿命化見積一覧　※参考様式</t>
    <rPh sb="0" eb="4">
      <t>チョウジュミョウカ</t>
    </rPh>
    <rPh sb="4" eb="6">
      <t>ミツモリ</t>
    </rPh>
    <rPh sb="6" eb="8">
      <t>イチラン</t>
    </rPh>
    <rPh sb="10" eb="12">
      <t>サンコウ</t>
    </rPh>
    <rPh sb="12" eb="14">
      <t>ヨウシキ</t>
    </rPh>
    <phoneticPr fontId="7"/>
  </si>
  <si>
    <r>
      <t xml:space="preserve">必須
</t>
    </r>
    <r>
      <rPr>
        <sz val="10"/>
        <color rgb="FFFF0000"/>
        <rFont val="Meiryo UI"/>
        <family val="3"/>
        <charset val="128"/>
      </rPr>
      <t>※最終年度の組織</t>
    </r>
    <rPh sb="0" eb="2">
      <t>ヒッス</t>
    </rPh>
    <rPh sb="4" eb="6">
      <t>サイシュウ</t>
    </rPh>
    <rPh sb="6" eb="8">
      <t>ネンド</t>
    </rPh>
    <rPh sb="9" eb="11">
      <t>ソシキ</t>
    </rPh>
    <phoneticPr fontId="7"/>
  </si>
  <si>
    <t>7日×4時間×20人×1,000円</t>
    <rPh sb="1" eb="2">
      <t>ヒ</t>
    </rPh>
    <rPh sb="4" eb="6">
      <t>ジカン</t>
    </rPh>
    <rPh sb="9" eb="10">
      <t>ニン</t>
    </rPh>
    <rPh sb="16" eb="17">
      <t>エン</t>
    </rPh>
    <phoneticPr fontId="7"/>
  </si>
  <si>
    <t>・R○年度の農道◯◯の補修の積立て（R○年10月予定、直営施工）
　全体経費　450,000円（日当300,000円、重機賃料150,000円）</t>
    <rPh sb="3" eb="5">
      <t>ネンド</t>
    </rPh>
    <rPh sb="6" eb="8">
      <t>ノウドウ</t>
    </rPh>
    <rPh sb="11" eb="13">
      <t>ホシュウ</t>
    </rPh>
    <rPh sb="14" eb="16">
      <t>ツミタ</t>
    </rPh>
    <rPh sb="20" eb="21">
      <t>ネン</t>
    </rPh>
    <rPh sb="23" eb="24">
      <t>ガツ</t>
    </rPh>
    <rPh sb="24" eb="26">
      <t>ヨテイ</t>
    </rPh>
    <rPh sb="27" eb="29">
      <t>チョクエイ</t>
    </rPh>
    <rPh sb="29" eb="31">
      <t>セコウ</t>
    </rPh>
    <rPh sb="34" eb="36">
      <t>ゼンタイ</t>
    </rPh>
    <rPh sb="36" eb="38">
      <t>ケイヒ</t>
    </rPh>
    <rPh sb="46" eb="47">
      <t>エン</t>
    </rPh>
    <rPh sb="48" eb="50">
      <t>ニットウ</t>
    </rPh>
    <rPh sb="57" eb="58">
      <t>エン</t>
    </rPh>
    <rPh sb="59" eb="61">
      <t>ジュウキ</t>
    </rPh>
    <rPh sb="61" eb="63">
      <t>チンリョウ</t>
    </rPh>
    <rPh sb="70" eb="71">
      <t>エン</t>
    </rPh>
    <phoneticPr fontId="7"/>
  </si>
  <si>
    <t>番号</t>
    <rPh sb="0" eb="2">
      <t>バンゴウ</t>
    </rPh>
    <phoneticPr fontId="71"/>
  </si>
  <si>
    <t>品目名</t>
    <rPh sb="0" eb="3">
      <t>ヒンモクメイ</t>
    </rPh>
    <phoneticPr fontId="71"/>
  </si>
  <si>
    <t>数量</t>
    <rPh sb="0" eb="2">
      <t>スウリョウ</t>
    </rPh>
    <phoneticPr fontId="71"/>
  </si>
  <si>
    <t>購入金額</t>
    <rPh sb="0" eb="2">
      <t>コウニュウ</t>
    </rPh>
    <rPh sb="2" eb="4">
      <t>キンガク</t>
    </rPh>
    <phoneticPr fontId="71"/>
  </si>
  <si>
    <t>処分制限期間</t>
    <rPh sb="0" eb="2">
      <t>ショブン</t>
    </rPh>
    <rPh sb="2" eb="4">
      <t>セイゲン</t>
    </rPh>
    <rPh sb="4" eb="6">
      <t>キカン</t>
    </rPh>
    <phoneticPr fontId="71"/>
  </si>
  <si>
    <t>処分の状況</t>
    <rPh sb="0" eb="2">
      <t>ショブン</t>
    </rPh>
    <rPh sb="3" eb="5">
      <t>ジョウキョウ</t>
    </rPh>
    <phoneticPr fontId="71"/>
  </si>
  <si>
    <t>摘要</t>
    <rPh sb="0" eb="2">
      <t>テキヨウ</t>
    </rPh>
    <phoneticPr fontId="71"/>
  </si>
  <si>
    <t>耐用年数</t>
    <rPh sb="0" eb="2">
      <t>タイヨウ</t>
    </rPh>
    <rPh sb="2" eb="4">
      <t>ネンスウ</t>
    </rPh>
    <phoneticPr fontId="71"/>
  </si>
  <si>
    <t>処分制限年月日</t>
    <rPh sb="0" eb="2">
      <t>ショブン</t>
    </rPh>
    <rPh sb="2" eb="4">
      <t>セイゲン</t>
    </rPh>
    <rPh sb="4" eb="7">
      <t>ネンガッピ</t>
    </rPh>
    <phoneticPr fontId="71"/>
  </si>
  <si>
    <t>承認年月日</t>
    <rPh sb="0" eb="2">
      <t>ショウニン</t>
    </rPh>
    <rPh sb="2" eb="5">
      <t>ネンガッピ</t>
    </rPh>
    <phoneticPr fontId="71"/>
  </si>
  <si>
    <t>処分の内容</t>
    <rPh sb="0" eb="2">
      <t>ショブン</t>
    </rPh>
    <rPh sb="3" eb="5">
      <t>ナイヨウ</t>
    </rPh>
    <phoneticPr fontId="71"/>
  </si>
  <si>
    <t>（注）</t>
    <rPh sb="1" eb="2">
      <t>チュウ</t>
    </rPh>
    <phoneticPr fontId="71"/>
  </si>
  <si>
    <t>１．交付金で購入した備品については、農林水産業関係補助金交付規則別表に参照し本表で整理する。</t>
    <rPh sb="2" eb="5">
      <t>コウフキン</t>
    </rPh>
    <rPh sb="6" eb="8">
      <t>コウニュウ</t>
    </rPh>
    <rPh sb="10" eb="12">
      <t>ビヒン</t>
    </rPh>
    <rPh sb="18" eb="20">
      <t>ノウリン</t>
    </rPh>
    <rPh sb="20" eb="22">
      <t>スイサン</t>
    </rPh>
    <rPh sb="22" eb="23">
      <t>ギョウ</t>
    </rPh>
    <rPh sb="23" eb="25">
      <t>カンケイ</t>
    </rPh>
    <rPh sb="25" eb="28">
      <t>ホジョキン</t>
    </rPh>
    <rPh sb="28" eb="30">
      <t>コウフ</t>
    </rPh>
    <rPh sb="30" eb="32">
      <t>キソク</t>
    </rPh>
    <rPh sb="32" eb="34">
      <t>ベッピョウ</t>
    </rPh>
    <rPh sb="35" eb="37">
      <t>サンショウ</t>
    </rPh>
    <rPh sb="38" eb="39">
      <t>ホン</t>
    </rPh>
    <rPh sb="39" eb="40">
      <t>ヒョウ</t>
    </rPh>
    <rPh sb="41" eb="43">
      <t>セイリ</t>
    </rPh>
    <phoneticPr fontId="71"/>
  </si>
  <si>
    <t>２．処分制限年月日欄には、処分制限の終期を記載すること。</t>
    <rPh sb="2" eb="4">
      <t>ショブン</t>
    </rPh>
    <rPh sb="4" eb="6">
      <t>セイゲン</t>
    </rPh>
    <rPh sb="6" eb="9">
      <t>ネンガッピ</t>
    </rPh>
    <rPh sb="9" eb="10">
      <t>ラン</t>
    </rPh>
    <rPh sb="13" eb="15">
      <t>ショブン</t>
    </rPh>
    <rPh sb="15" eb="17">
      <t>セイゲン</t>
    </rPh>
    <rPh sb="18" eb="20">
      <t>シュウキ</t>
    </rPh>
    <rPh sb="21" eb="23">
      <t>キサイ</t>
    </rPh>
    <phoneticPr fontId="71"/>
  </si>
  <si>
    <t>物品管理台帳</t>
    <rPh sb="0" eb="2">
      <t>ブッピン</t>
    </rPh>
    <rPh sb="2" eb="4">
      <t>カンリ</t>
    </rPh>
    <rPh sb="4" eb="6">
      <t>ダイチョウ</t>
    </rPh>
    <phoneticPr fontId="71"/>
  </si>
  <si>
    <t>活動組織名：</t>
    <rPh sb="0" eb="2">
      <t>カツドウ</t>
    </rPh>
    <rPh sb="2" eb="5">
      <t>ソシキメイ</t>
    </rPh>
    <phoneticPr fontId="7"/>
  </si>
  <si>
    <t>物品管理台帳
（独自様式）</t>
    <rPh sb="0" eb="6">
      <t>ブッピンカンリダイチョウ</t>
    </rPh>
    <rPh sb="8" eb="10">
      <t>ドクジ</t>
    </rPh>
    <rPh sb="10" eb="12">
      <t>ヨウシキ</t>
    </rPh>
    <phoneticPr fontId="7"/>
  </si>
  <si>
    <t>物品管理台帳　※様式は任意</t>
    <rPh sb="0" eb="2">
      <t>ブッピン</t>
    </rPh>
    <rPh sb="2" eb="4">
      <t>カンリ</t>
    </rPh>
    <rPh sb="4" eb="6">
      <t>ダイチョウ</t>
    </rPh>
    <rPh sb="8" eb="10">
      <t>ヨウシキ</t>
    </rPh>
    <rPh sb="11" eb="13">
      <t>ニンイ</t>
    </rPh>
    <phoneticPr fontId="7"/>
  </si>
  <si>
    <t>農地維持＋資源向上（共同）</t>
  </si>
  <si>
    <t>取得年月日</t>
    <rPh sb="0" eb="2">
      <t>シュトク</t>
    </rPh>
    <rPh sb="2" eb="5">
      <t>ネンガッピ</t>
    </rPh>
    <phoneticPr fontId="71"/>
  </si>
  <si>
    <t>横手市</t>
    <rPh sb="0" eb="3">
      <t>ヨコテシ</t>
    </rPh>
    <phoneticPr fontId="7"/>
  </si>
  <si>
    <t>本地域は、水資源に恵まれ、良質な米を生産している。今後とも農業振興を図るためには、農業用用排水路を適切に保全管理することが必要である。</t>
    <rPh sb="0" eb="1">
      <t>ホン</t>
    </rPh>
    <rPh sb="1" eb="3">
      <t>チイキ</t>
    </rPh>
    <rPh sb="5" eb="8">
      <t>ミズシゲン</t>
    </rPh>
    <rPh sb="9" eb="10">
      <t>メグ</t>
    </rPh>
    <rPh sb="13" eb="15">
      <t>リョウシツ</t>
    </rPh>
    <rPh sb="16" eb="17">
      <t>コメ</t>
    </rPh>
    <rPh sb="18" eb="20">
      <t>セイサン</t>
    </rPh>
    <rPh sb="25" eb="27">
      <t>コンゴ</t>
    </rPh>
    <rPh sb="29" eb="31">
      <t>ノウギョウ</t>
    </rPh>
    <rPh sb="31" eb="33">
      <t>シンコウ</t>
    </rPh>
    <rPh sb="34" eb="35">
      <t>ハカ</t>
    </rPh>
    <rPh sb="41" eb="44">
      <t>ノウギョウヨウ</t>
    </rPh>
    <rPh sb="44" eb="45">
      <t>ヨウ</t>
    </rPh>
    <rPh sb="45" eb="48">
      <t>ハイスイロ</t>
    </rPh>
    <rPh sb="49" eb="51">
      <t>テキセツ</t>
    </rPh>
    <rPh sb="52" eb="54">
      <t>ホゼン</t>
    </rPh>
    <rPh sb="54" eb="56">
      <t>カンリ</t>
    </rPh>
    <rPh sb="61" eb="63">
      <t>ヒツヨウ</t>
    </rPh>
    <phoneticPr fontId="7"/>
  </si>
  <si>
    <t>１を踏まえ、本地域では、地域住民と協力して農業用用排水路の清掃等を行うことにより、多面的機能の発揮の促進を図ることとしている。</t>
    <rPh sb="2" eb="3">
      <t>フ</t>
    </rPh>
    <rPh sb="6" eb="7">
      <t>ホン</t>
    </rPh>
    <rPh sb="7" eb="9">
      <t>チイキ</t>
    </rPh>
    <rPh sb="12" eb="14">
      <t>チイキ</t>
    </rPh>
    <rPh sb="14" eb="16">
      <t>ジュウミン</t>
    </rPh>
    <rPh sb="17" eb="19">
      <t>キョウリョク</t>
    </rPh>
    <rPh sb="21" eb="24">
      <t>ノウギョウヨウ</t>
    </rPh>
    <rPh sb="24" eb="25">
      <t>ヨウ</t>
    </rPh>
    <rPh sb="25" eb="28">
      <t>ハイスイロ</t>
    </rPh>
    <rPh sb="29" eb="31">
      <t>セイソウ</t>
    </rPh>
    <rPh sb="31" eb="32">
      <t>トウ</t>
    </rPh>
    <rPh sb="33" eb="34">
      <t>オコナ</t>
    </rPh>
    <rPh sb="41" eb="44">
      <t>タメンテキ</t>
    </rPh>
    <rPh sb="44" eb="46">
      <t>キノウ</t>
    </rPh>
    <rPh sb="47" eb="49">
      <t>ハッキ</t>
    </rPh>
    <rPh sb="50" eb="52">
      <t>ソクシン</t>
    </rPh>
    <rPh sb="53" eb="54">
      <t>ハカ</t>
    </rPh>
    <phoneticPr fontId="7"/>
  </si>
  <si>
    <t>農業の有する多面的機能の発揮の促進に関する活動計画書（以下「活動計画書」という。）「（別添１）実施区域位置図」のとおり。</t>
    <rPh sb="43" eb="45">
      <t>ベッテン</t>
    </rPh>
    <phoneticPr fontId="7"/>
  </si>
  <si>
    <t>活動計画書「Ⅰ．地区の概要」の「１．活動期間」及び「２．実施区域内の農用地、施設」並びに「（別添１）実施区域位置図」のとおり。</t>
    <rPh sb="28" eb="30">
      <t>ジッシ</t>
    </rPh>
    <phoneticPr fontId="66"/>
  </si>
  <si>
    <t>イ　活動計画書「３．活動の計画」の「（１）農地維持支払」に記載のとおり。
ロ　活動計画書「３．活動の計画」の「（２）資源向上支払（共同）」及び「（３）資源向上支払（長寿命化）」に記載のとおり。</t>
    <phoneticPr fontId="7"/>
  </si>
  <si>
    <t>活動計画書「Ⅰ．地区の概要」の「１．活動期間」のとおり。</t>
    <phoneticPr fontId="66"/>
  </si>
  <si>
    <t>「（別添２）構成員一覧」に記載のとおり。多面的機能支払交付金実施要領「別記６－１活動組織規約」の「（別紙）構成員一覧」に代えることもできる。</t>
    <rPh sb="2" eb="4">
      <t>ベッテン</t>
    </rPh>
    <rPh sb="6" eb="9">
      <t>コウセイイン</t>
    </rPh>
    <rPh sb="9" eb="11">
      <t>イチラン</t>
    </rPh>
    <rPh sb="13" eb="15">
      <t>キサイ</t>
    </rPh>
    <rPh sb="53" eb="56">
      <t>コウセイイン</t>
    </rPh>
    <rPh sb="56" eb="58">
      <t>イチラン</t>
    </rPh>
    <rPh sb="60" eb="61">
      <t>カ</t>
    </rPh>
    <phoneticPr fontId="66"/>
  </si>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</sst>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1">
    <numFmt numFmtId="176" formatCode="&quot;平成&quot;0&quot;年度&quot;"/>
    <numFmt numFmtId="177" formatCode="#&quot; 年&quot;"/>
    <numFmt numFmtId="178" formatCode="0.0"/>
    <numFmt numFmtId="179" formatCode="&quot;(&quot;#,###&quot; a )&quot;;\-#,###;&quot;&quot;;@"/>
    <numFmt numFmtId="180" formatCode="#,###&quot; a&quot;"/>
    <numFmt numFmtId="181" formatCode="#,###,###&quot;a&quot;"/>
    <numFmt numFmtId="182" formatCode="#,###&quot;円&quot;"/>
    <numFmt numFmtId="183" formatCode="&quot;(&quot;#,###&quot; 円 )&quot;;\-#,###;&quot;&quot;;@"/>
    <numFmt numFmtId="184" formatCode="##,###,###&quot; a&quot;"/>
    <numFmt numFmtId="185" formatCode="#,##0_);[Red]\(#,##0\)"/>
    <numFmt numFmtId="186" formatCode="&quot;(&quot;#,##0.0&quot; km)&quot;;\-#,##0.0;&quot;&quot;;@"/>
    <numFmt numFmtId="187" formatCode="&quot;(&quot;#,###&quot; 箇所 )&quot;;\-#,###;&quot;&quot;;@"/>
    <numFmt numFmtId="188" formatCode="###,##0.0&quot; km&quot;;\-###,##0.0&quot;km&quot;;&quot;km&quot;;&quot;km&quot;"/>
    <numFmt numFmtId="189" formatCode="#&quot;　箇&quot;&quot;所&quot;"/>
    <numFmt numFmtId="190" formatCode="#,###&quot;a&quot;"/>
    <numFmt numFmtId="191" formatCode="&quot;(&quot;#,###&quot;)&quot;;\-#,###;&quot;&quot;;@"/>
    <numFmt numFmtId="192" formatCode="#,###&quot; 円/10a&quot;"/>
    <numFmt numFmtId="193" formatCode="#,###,##0&quot;a&quot;"/>
    <numFmt numFmtId="194" formatCode="#,###;\-#,###;&quot;&quot;;@"/>
    <numFmt numFmtId="195" formatCode="#,##0_ "/>
    <numFmt numFmtId="196" formatCode="#,###&quot; 円/a&quot;"/>
    <numFmt numFmtId="197" formatCode="#&quot;集落&quot;"/>
    <numFmt numFmtId="198" formatCode="0.00_);[Red]\(0.00\)"/>
    <numFmt numFmtId="199" formatCode="###,###,###&quot;a&quot;"/>
    <numFmt numFmtId="200" formatCode="#&quot;人&quot;"/>
    <numFmt numFmtId="201" formatCode="#&quot;団体&quot;"/>
    <numFmt numFmtId="202" formatCode="#&quot;人・団体&quot;"/>
    <numFmt numFmtId="203" formatCode="0.000"/>
    <numFmt numFmtId="204" formatCode="#,###&quot; 円/年・組織&quot;"/>
    <numFmt numFmtId="205" formatCode="#"/>
    <numFmt numFmtId="206" formatCode="General;;"/>
    <numFmt numFmtId="207" formatCode="[$-411]ggge&quot;年&quot;m&quot;月&quot;d&quot;日&quot;;@"/>
    <numFmt numFmtId="208" formatCode="0_);[Red]\(0\)"/>
    <numFmt numFmtId="209" formatCode="h&quot;時&quot;mm&quot;分&quot;;@"/>
    <numFmt numFmtId="210" formatCode="m&quot;月&quot;d&quot;日&quot;;@"/>
    <numFmt numFmtId="211" formatCode="@&quot;人&quot;"/>
    <numFmt numFmtId="212" formatCode="#0.0&quot;時間&quot;"/>
    <numFmt numFmtId="213" formatCode="m/d;@"/>
    <numFmt numFmtId="214" formatCode="#,##0;&quot;▲ &quot;#,##0"/>
    <numFmt numFmtId="215" formatCode=";;;@"/>
    <numFmt numFmtId="216" formatCode="#,##0.00_ "/>
    <numFmt numFmtId="217" formatCode="0.00_ "/>
    <numFmt numFmtId="218" formatCode="###,###,###,###,##0&quot;円&quot;;;"/>
    <numFmt numFmtId="219" formatCode="###,###,###,###,##0&quot;円&quot;"/>
    <numFmt numFmtId="220" formatCode="#0.0"/>
    <numFmt numFmtId="221" formatCode="#,###&quot;組織&quot;"/>
    <numFmt numFmtId="222" formatCode="#,##0.0;[Red]\-#,##0.0"/>
    <numFmt numFmtId="223" formatCode="\(#,##0\)"/>
    <numFmt numFmtId="224" formatCode="0_ "/>
    <numFmt numFmtId="225" formatCode="&quot;平成&quot;##&quot; 年度&quot;;\-#;&quot;&quot;;@"/>
    <numFmt numFmtId="226" formatCode="#&quot;人&quot;;;"/>
    <numFmt numFmtId="227" formatCode="[&lt;=999]000;[&lt;=9999]000\-00;000\-0000"/>
    <numFmt numFmtId="228" formatCode="General&quot;a&quot;"/>
    <numFmt numFmtId="229" formatCode="#,###&quot; 円/広域活動組織&quot;"/>
    <numFmt numFmtId="230" formatCode="General&quot;人・団体&quot;"/>
    <numFmt numFmtId="231" formatCode="General&quot;時間&quot;"/>
    <numFmt numFmtId="232" formatCode="#\ &quot;年度&quot;"/>
    <numFmt numFmtId="233" formatCode="\(\ #\ &quot;年度&quot;\ \)"/>
    <numFmt numFmtId="234" formatCode="h&quot;時間&quot;mm&quot;分&quot;"/>
    <numFmt numFmtId="235" formatCode="#&quot; 人&quot;"/>
    <numFmt numFmtId="236" formatCode="&quot;令和&quot;\ ##\ &quot; 年度&quot;;\-#;&quot;&quot;;@"/>
    <numFmt numFmtId="237" formatCode="&quot;(&quot;#,###&quot; a )&quot;;\-#,###;&quot;(0a)&quot;;@"/>
    <numFmt numFmtId="238" formatCode="&quot;(&quot;#,###&quot; )&quot;;\-#,###;&quot;(0)&quot;;@"/>
    <numFmt numFmtId="239" formatCode="&quot;(&quot;#,##0&quot; a )&quot;;\-#,###;&quot;&quot;;@"/>
    <numFmt numFmtId="240" formatCode="\(\ #\ &quot;年&quot;\ \)"/>
    <numFmt numFmtId="241" formatCode="\(0%\)"/>
    <numFmt numFmtId="242" formatCode="##,###,##0&quot; a&quot;"/>
    <numFmt numFmtId="243" formatCode="&quot;(&quot;#,##0&quot;) &quot;"/>
    <numFmt numFmtId="244" formatCode="#,##0&quot;円&quot;"/>
    <numFmt numFmtId="245" formatCode="&quot;(&quot;#,###&quot;)&quot;;\-#,###;&quot;(0)&quot;;@"/>
    <numFmt numFmtId="246" formatCode="&quot;(&quot;#,###&quot; 円)&quot;;\-#,###;&quot;(0)&quot;;@"/>
    <numFmt numFmtId="247" formatCode="&quot;令和&quot;\ #\ &quot;年度&quot;"/>
    <numFmt numFmtId="248" formatCode="&quot;R&quot;#&quot;年度&quot;"/>
    <numFmt numFmtId="249" formatCode="[$]ggge&quot;年&quot;m&quot;月&quot;d&quot;日&quot;;@" x16r2:formatCode16="[$-ja-JP-x-gannen]ggge&quot;年&quot;m&quot;月&quot;d&quot;日&quot;;@"/>
    <numFmt numFmtId="250" formatCode="#&quot;年度&quot;"/>
    <numFmt numFmtId="251" formatCode="&quot;＜ &quot;#&quot;年度&quot;"/>
    <numFmt numFmtId="252" formatCode="[$-411]ge\.m\.d;@"/>
    <numFmt numFmtId="253" formatCode="#,##0;\-#,##0;"/>
    <numFmt numFmtId="254" formatCode="#,##0&quot;人&quot;;\-#,##0&quot;人&quot;;;"/>
    <numFmt numFmtId="255" formatCode="#,##0&quot;人&quot;;\-#,##0&quot;人&quot;;@"/>
    <numFmt numFmtId="256" formatCode="&quot;(&quot;#,##0&quot;円) &quot;"/>
  </numFmts>
  <fonts count="2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1"/>
      <color rgb="FFFF0000"/>
      <name val="ＭＳ Ｐゴシック"/>
      <family val="2"/>
      <charset val="128"/>
      <scheme val="minor"/>
    </font>
    <font>
      <sz val="11"/>
      <color theme="0"/>
      <name val="ＭＳ Ｐゴシック"/>
      <family val="2"/>
      <charset val="128"/>
      <scheme val="minor"/>
    </font>
    <font>
      <b/>
      <sz val="12"/>
      <color theme="1"/>
      <name val="ＭＳ Ｐゴシック"/>
      <family val="3"/>
      <charset val="128"/>
      <scheme val="minor"/>
    </font>
    <font>
      <sz val="8"/>
      <color theme="1"/>
      <name val="ＭＳ Ｐゴシック"/>
      <family val="2"/>
      <charset val="128"/>
      <scheme val="minor"/>
    </font>
    <font>
      <sz val="6"/>
      <color theme="1"/>
      <name val="ＭＳ Ｐゴシック"/>
      <family val="2"/>
      <charset val="128"/>
      <scheme val="minor"/>
    </font>
    <font>
      <sz val="10"/>
      <name val="ＭＳ Ｐゴシック"/>
      <family val="3"/>
      <charset val="128"/>
      <scheme val="minor"/>
    </font>
    <font>
      <sz val="11"/>
      <color rgb="FF0000FF"/>
      <name val="ＭＳ Ｐゴシック"/>
      <family val="3"/>
      <charset val="128"/>
      <scheme val="minor"/>
    </font>
    <font>
      <sz val="11"/>
      <color rgb="FFFF0000"/>
      <name val="ＭＳ Ｐゴシック"/>
      <family val="3"/>
      <charset val="128"/>
      <scheme val="minor"/>
    </font>
    <font>
      <sz val="11"/>
      <color theme="0"/>
      <name val="ＭＳ Ｐゴシック"/>
      <family val="3"/>
      <charset val="128"/>
      <scheme val="minor"/>
    </font>
    <font>
      <sz val="8"/>
      <name val="ＭＳ Ｐゴシック"/>
      <family val="3"/>
      <charset val="128"/>
      <scheme val="minor"/>
    </font>
    <font>
      <sz val="12"/>
      <name val="ＭＳ Ｐゴシック"/>
      <family val="3"/>
      <charset val="128"/>
      <scheme val="minor"/>
    </font>
    <font>
      <b/>
      <sz val="14"/>
      <color theme="1"/>
      <name val="ＭＳ Ｐゴシック"/>
      <family val="3"/>
      <charset val="128"/>
      <scheme val="minor"/>
    </font>
    <font>
      <sz val="11"/>
      <color rgb="FF0000FF"/>
      <name val="ＭＳ Ｐゴシック"/>
      <family val="2"/>
      <charset val="128"/>
      <scheme val="minor"/>
    </font>
    <font>
      <b/>
      <sz val="14"/>
      <color rgb="FF0000FF"/>
      <name val="ＭＳ Ｐゴシック"/>
      <family val="3"/>
      <charset val="128"/>
      <scheme val="minor"/>
    </font>
    <font>
      <sz val="11"/>
      <name val="ＭＳ Ｐゴシック"/>
      <family val="2"/>
      <charset val="128"/>
      <scheme val="minor"/>
    </font>
    <font>
      <b/>
      <sz val="11"/>
      <name val="ＭＳ Ｐゴシック"/>
      <family val="3"/>
      <charset val="128"/>
      <scheme val="minor"/>
    </font>
    <font>
      <sz val="12"/>
      <color rgb="FF0000FF"/>
      <name val="ＭＳ Ｐゴシック"/>
      <family val="3"/>
      <charset val="128"/>
      <scheme val="minor"/>
    </font>
    <font>
      <b/>
      <sz val="16"/>
      <color rgb="FF0000FF"/>
      <name val="ＭＳ Ｐゴシック"/>
      <family val="3"/>
      <charset val="128"/>
      <scheme val="minor"/>
    </font>
    <font>
      <sz val="8"/>
      <color rgb="FF0000FF"/>
      <name val="ＭＳ Ｐゴシック"/>
      <family val="2"/>
      <charset val="128"/>
      <scheme val="minor"/>
    </font>
    <font>
      <sz val="8"/>
      <color rgb="FFFF0000"/>
      <name val="ＭＳ Ｐゴシック"/>
      <family val="2"/>
      <charset val="128"/>
      <scheme val="minor"/>
    </font>
    <font>
      <sz val="11"/>
      <color theme="0" tint="-0.499984740745262"/>
      <name val="ＭＳ Ｐゴシック"/>
      <family val="3"/>
      <charset val="128"/>
      <scheme val="minor"/>
    </font>
    <font>
      <sz val="11"/>
      <color rgb="FF000000"/>
      <name val="ＭＳ Ｐゴシック"/>
      <family val="3"/>
      <charset val="128"/>
      <scheme val="minor"/>
    </font>
    <font>
      <sz val="20"/>
      <name val="Meiryo UI"/>
      <family val="3"/>
      <charset val="128"/>
    </font>
    <font>
      <sz val="16"/>
      <name val="ＭＳ Ｐゴシック"/>
      <family val="3"/>
      <charset val="128"/>
      <scheme val="minor"/>
    </font>
    <font>
      <sz val="10"/>
      <color rgb="FF0000FF"/>
      <name val="Meiryo UI"/>
      <family val="3"/>
      <charset val="128"/>
    </font>
    <font>
      <sz val="11"/>
      <color rgb="FF0000FF"/>
      <name val="Meiryo UI"/>
      <family val="3"/>
      <charset val="128"/>
    </font>
    <font>
      <sz val="10.5"/>
      <color rgb="FF002060"/>
      <name val="Meiryo UI"/>
      <family val="3"/>
      <charset val="128"/>
    </font>
    <font>
      <u/>
      <sz val="10"/>
      <color rgb="FFFF0000"/>
      <name val="HG丸ｺﾞｼｯｸM-PRO"/>
      <family val="3"/>
      <charset val="128"/>
    </font>
    <font>
      <sz val="7"/>
      <name val="メイリオ"/>
      <family val="3"/>
      <charset val="128"/>
    </font>
    <font>
      <sz val="9"/>
      <color rgb="FFFF0000"/>
      <name val="メイリオ"/>
      <family val="3"/>
      <charset val="128"/>
    </font>
    <font>
      <b/>
      <i/>
      <sz val="10"/>
      <color theme="0"/>
      <name val="メイリオ"/>
      <family val="3"/>
      <charset val="128"/>
    </font>
    <font>
      <sz val="11"/>
      <color rgb="FF0000FF"/>
      <name val="HGPｺﾞｼｯｸM"/>
      <family val="3"/>
      <charset val="128"/>
    </font>
    <font>
      <sz val="12"/>
      <color rgb="FF0000FF"/>
      <name val="HGPｺﾞｼｯｸM"/>
      <family val="3"/>
      <charset val="128"/>
    </font>
    <font>
      <sz val="11"/>
      <color rgb="FFFF0000"/>
      <name val="ＭＳ 明朝"/>
      <family val="1"/>
      <charset val="128"/>
    </font>
    <font>
      <b/>
      <sz val="14"/>
      <color theme="1"/>
      <name val="ＭＳ ゴシック"/>
      <family val="3"/>
      <charset val="128"/>
    </font>
    <font>
      <sz val="12"/>
      <color theme="1"/>
      <name val="ＭＳ ゴシック"/>
      <family val="3"/>
      <charset val="128"/>
    </font>
    <font>
      <b/>
      <sz val="12"/>
      <color theme="1"/>
      <name val="ＭＳ ゴシック"/>
      <family val="3"/>
      <charset val="128"/>
    </font>
    <font>
      <b/>
      <sz val="9"/>
      <name val="HG丸ｺﾞｼｯｸM-PRO"/>
      <family val="3"/>
      <charset val="128"/>
    </font>
    <font>
      <sz val="10.5"/>
      <color rgb="FFFF0000"/>
      <name val="HG丸ｺﾞｼｯｸM-PRO"/>
      <family val="3"/>
      <charset val="128"/>
    </font>
    <font>
      <sz val="10"/>
      <name val="Century"/>
      <family val="1"/>
    </font>
    <font>
      <sz val="10"/>
      <name val="ＭＳ 明朝"/>
      <family val="1"/>
      <charset val="128"/>
    </font>
    <font>
      <sz val="10"/>
      <name val="ＭＳ Ｐ明朝"/>
      <family val="1"/>
      <charset val="128"/>
    </font>
    <font>
      <sz val="11"/>
      <name val="ＭＳ Ｐ明朝"/>
      <family val="1"/>
      <charset val="128"/>
    </font>
    <font>
      <b/>
      <i/>
      <sz val="10"/>
      <name val="ＭＳ Ｐゴシック"/>
      <family val="3"/>
      <charset val="128"/>
    </font>
    <font>
      <b/>
      <i/>
      <sz val="10"/>
      <name val="ＭＳ Ｐ明朝"/>
      <family val="1"/>
      <charset val="128"/>
    </font>
    <font>
      <b/>
      <i/>
      <sz val="8"/>
      <name val="ＭＳ Ｐ明朝"/>
      <family val="1"/>
      <charset val="128"/>
    </font>
    <font>
      <b/>
      <i/>
      <sz val="11"/>
      <name val="ＭＳ Ｐ明朝"/>
      <family val="1"/>
      <charset val="128"/>
    </font>
    <font>
      <sz val="8"/>
      <name val="ＭＳ Ｐ明朝"/>
      <family val="1"/>
      <charset val="128"/>
    </font>
    <font>
      <u/>
      <sz val="11"/>
      <color theme="1"/>
      <name val="ＭＳ Ｐゴシック"/>
      <family val="2"/>
      <charset val="128"/>
      <scheme val="minor"/>
    </font>
    <font>
      <sz val="9"/>
      <color theme="1"/>
      <name val="ＭＳ Ｐゴシック"/>
      <family val="2"/>
      <charset val="128"/>
      <scheme val="minor"/>
    </font>
    <font>
      <sz val="10"/>
      <color theme="1"/>
      <name val="ＭＳ Ｐゴシック"/>
      <family val="3"/>
      <charset val="128"/>
      <scheme val="minor"/>
    </font>
    <font>
      <sz val="12"/>
      <name val="ＭＳ Ｐ明朝"/>
      <family val="1"/>
      <charset val="128"/>
    </font>
    <font>
      <b/>
      <sz val="14"/>
      <name val="ＭＳ Ｐ明朝"/>
      <family val="1"/>
      <charset val="128"/>
    </font>
    <font>
      <sz val="9"/>
      <name val="ＭＳ Ｐ明朝"/>
      <family val="1"/>
      <charset val="128"/>
    </font>
    <font>
      <sz val="11"/>
      <color rgb="FF0000FF"/>
      <name val="ＭＳ Ｐ明朝"/>
      <family val="1"/>
      <charset val="128"/>
    </font>
    <font>
      <sz val="12"/>
      <color rgb="FF0000FF"/>
      <name val="ＭＳ Ｐ明朝"/>
      <family val="1"/>
      <charset val="128"/>
    </font>
  </fonts>
  <fills count="29">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rgb="FFFFE699"/>
        <bgColor indexed="64"/>
      </patternFill>
    </fill>
    <fill>
      <patternFill patternType="solid">
        <fgColor theme="7" tint="0.79998168889431442"/>
        <bgColor indexed="64"/>
      </patternFill>
    </fill>
    <fill>
      <patternFill patternType="solid">
        <fgColor rgb="FF00FF0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9" tint="0.59996337778862885"/>
        <bgColor indexed="64"/>
      </patternFill>
    </fill>
    <fill>
      <patternFill patternType="solid">
        <fgColor rgb="FFFF7979"/>
        <bgColor indexed="64"/>
      </patternFill>
    </fill>
    <fill>
      <patternFill patternType="solid">
        <fgColor rgb="FFCCFFFF"/>
        <bgColor indexed="64"/>
      </patternFill>
    </fill>
  </fills>
  <borders count="256">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medium">
        <color indexed="64"/>
      </right>
      <top/>
      <bottom style="thin">
        <color indexed="64"/>
      </bottom>
      <diagonal/>
    </border>
    <border>
      <left style="thin">
        <color indexed="64"/>
      </left>
      <right/>
      <top style="thin">
        <color theme="1"/>
      </top>
      <bottom style="thin">
        <color indexed="64"/>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theme="1"/>
      </left>
      <right style="thin">
        <color indexed="64"/>
      </right>
      <top style="thin">
        <color theme="1"/>
      </top>
      <bottom/>
      <diagonal/>
    </border>
    <border>
      <left style="thin">
        <color indexed="64"/>
      </left>
      <right/>
      <top style="thin">
        <color theme="1"/>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right/>
      <top style="thin">
        <color indexed="64"/>
      </top>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auto="1"/>
      </left>
      <right/>
      <top style="dotted">
        <color auto="1"/>
      </top>
      <bottom/>
      <diagonal/>
    </border>
    <border>
      <left/>
      <right style="hair">
        <color auto="1"/>
      </right>
      <top style="dotted">
        <color auto="1"/>
      </top>
      <bottom/>
      <diagonal/>
    </border>
    <border>
      <left style="dotted">
        <color auto="1"/>
      </left>
      <right/>
      <top/>
      <bottom style="hair">
        <color auto="1"/>
      </bottom>
      <diagonal/>
    </border>
    <border>
      <left/>
      <right style="dotted">
        <color auto="1"/>
      </right>
      <top/>
      <bottom style="hair">
        <color auto="1"/>
      </bottom>
      <diagonal/>
    </border>
    <border>
      <left style="hair">
        <color auto="1"/>
      </left>
      <right/>
      <top/>
      <bottom style="dotted">
        <color auto="1"/>
      </bottom>
      <diagonal/>
    </border>
    <border>
      <left/>
      <right style="hair">
        <color auto="1"/>
      </right>
      <top/>
      <bottom style="dotted">
        <color auto="1"/>
      </bottom>
      <diagonal/>
    </border>
    <border>
      <left style="medium">
        <color indexed="64"/>
      </left>
      <right/>
      <top/>
      <bottom style="thin">
        <color indexed="64"/>
      </bottom>
      <diagonal/>
    </border>
    <border>
      <left/>
      <right/>
      <top style="thin">
        <color indexed="64"/>
      </top>
      <bottom style="hair">
        <color indexed="64"/>
      </bottom>
      <diagonal/>
    </border>
    <border>
      <left/>
      <right style="medium">
        <color indexed="64"/>
      </right>
      <top/>
      <bottom style="thin">
        <color theme="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theme="1"/>
      </top>
      <bottom style="double">
        <color theme="1"/>
      </bottom>
      <diagonal/>
    </border>
    <border>
      <left style="thin">
        <color indexed="64"/>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theme="1"/>
      </left>
      <right/>
      <top/>
      <bottom style="double">
        <color theme="1"/>
      </bottom>
      <diagonal/>
    </border>
    <border>
      <left/>
      <right/>
      <top/>
      <bottom style="double">
        <color theme="1"/>
      </bottom>
      <diagonal/>
    </border>
    <border>
      <left/>
      <right style="thin">
        <color theme="1"/>
      </right>
      <top/>
      <bottom style="double">
        <color theme="1"/>
      </bottom>
      <diagonal/>
    </border>
    <border>
      <left/>
      <right style="thin">
        <color indexed="64"/>
      </right>
      <top style="hair">
        <color indexed="64"/>
      </top>
      <bottom style="thin">
        <color auto="1"/>
      </bottom>
      <diagonal/>
    </border>
    <border>
      <left style="thin">
        <color theme="1"/>
      </left>
      <right style="thin">
        <color theme="1"/>
      </right>
      <top style="hair">
        <color indexed="64"/>
      </top>
      <bottom style="hair">
        <color indexed="64"/>
      </bottom>
      <diagonal/>
    </border>
    <border>
      <left style="thin">
        <color theme="1"/>
      </left>
      <right style="thin">
        <color theme="1"/>
      </right>
      <top style="hair">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diagonalDown="1">
      <left style="thin">
        <color indexed="8"/>
      </left>
      <right style="thin">
        <color indexed="8"/>
      </right>
      <top style="thin">
        <color indexed="8"/>
      </top>
      <bottom style="thin">
        <color indexed="8"/>
      </bottom>
      <diagonal style="thin">
        <color indexed="8"/>
      </diagonal>
    </border>
    <border diagonalDown="1">
      <left style="thin">
        <color indexed="8"/>
      </left>
      <right/>
      <top style="thin">
        <color indexed="8"/>
      </top>
      <bottom style="thin">
        <color indexed="8"/>
      </bottom>
      <diagonal style="thin">
        <color indexed="8"/>
      </diagonal>
    </border>
    <border diagonalDown="1">
      <left/>
      <right style="thin">
        <color indexed="8"/>
      </right>
      <top style="thin">
        <color indexed="8"/>
      </top>
      <bottom style="thin">
        <color indexed="8"/>
      </bottom>
      <diagonal style="thin">
        <color indexed="8"/>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auto="1"/>
      </left>
      <right style="hair">
        <color auto="1"/>
      </right>
      <top style="thin">
        <color auto="1"/>
      </top>
      <bottom style="thin">
        <color auto="1"/>
      </bottom>
      <diagonal/>
    </border>
    <border>
      <left/>
      <right style="medium">
        <color indexed="64"/>
      </right>
      <top style="thin">
        <color indexed="64"/>
      </top>
      <bottom style="thin">
        <color indexed="64"/>
      </bottom>
      <diagonal/>
    </border>
    <border>
      <left/>
      <right/>
      <top style="thin">
        <color auto="1"/>
      </top>
      <bottom/>
      <diagonal/>
    </border>
    <border>
      <left/>
      <right style="medium">
        <color indexed="64"/>
      </right>
      <top style="thin">
        <color indexed="64"/>
      </top>
      <bottom style="medium">
        <color indexed="64"/>
      </bottom>
      <diagonal/>
    </border>
  </borders>
  <cellStyleXfs count="28">
    <xf numFmtId="0" fontId="0" fillId="0" borderId="0">
      <alignment vertical="center"/>
    </xf>
    <xf numFmtId="38" fontId="5" fillId="0" borderId="0" applyFont="0" applyFill="0" applyBorder="0" applyAlignment="0" applyProtection="0">
      <alignment vertical="center"/>
    </xf>
    <xf numFmtId="0" fontId="5" fillId="0" borderId="0"/>
    <xf numFmtId="0" fontId="5" fillId="0" borderId="0">
      <alignment vertical="center"/>
    </xf>
    <xf numFmtId="9" fontId="5" fillId="0" borderId="0" applyFont="0" applyFill="0" applyBorder="0" applyAlignment="0" applyProtection="0">
      <alignment vertical="center"/>
    </xf>
    <xf numFmtId="0" fontId="35" fillId="0" borderId="0">
      <alignment vertical="center"/>
    </xf>
    <xf numFmtId="0" fontId="4" fillId="0" borderId="0">
      <alignment vertical="center"/>
    </xf>
    <xf numFmtId="0" fontId="65" fillId="0" borderId="0">
      <alignment vertical="center"/>
    </xf>
    <xf numFmtId="0" fontId="35" fillId="0" borderId="0">
      <alignment vertical="center"/>
    </xf>
    <xf numFmtId="0" fontId="5" fillId="0" borderId="0">
      <alignment vertical="center"/>
    </xf>
    <xf numFmtId="0" fontId="5" fillId="0" borderId="0"/>
    <xf numFmtId="0" fontId="5" fillId="0" borderId="0"/>
    <xf numFmtId="0" fontId="5" fillId="0" borderId="0"/>
    <xf numFmtId="38" fontId="5" fillId="0" borderId="0" applyFont="0" applyFill="0" applyBorder="0" applyAlignment="0" applyProtection="0"/>
    <xf numFmtId="0" fontId="90" fillId="0" borderId="0"/>
    <xf numFmtId="38" fontId="90" fillId="0" borderId="0" applyFont="0" applyFill="0" applyBorder="0" applyAlignment="0" applyProtection="0">
      <alignment vertical="center"/>
    </xf>
    <xf numFmtId="0" fontId="35" fillId="0" borderId="0"/>
    <xf numFmtId="0" fontId="35" fillId="0" borderId="0">
      <alignment vertical="center"/>
    </xf>
    <xf numFmtId="0" fontId="3" fillId="0" borderId="0">
      <alignment vertical="center"/>
    </xf>
    <xf numFmtId="0" fontId="5" fillId="0" borderId="0"/>
    <xf numFmtId="38" fontId="35" fillId="0" borderId="0" applyFont="0" applyFill="0" applyBorder="0" applyAlignment="0" applyProtection="0">
      <alignment vertical="center"/>
    </xf>
    <xf numFmtId="0" fontId="35" fillId="0" borderId="0">
      <alignment vertical="center"/>
    </xf>
    <xf numFmtId="0" fontId="82" fillId="0" borderId="0">
      <alignment vertical="center"/>
    </xf>
    <xf numFmtId="38" fontId="5" fillId="0" borderId="0" applyFont="0" applyFill="0" applyBorder="0" applyAlignment="0" applyProtection="0">
      <alignment vertical="center"/>
    </xf>
    <xf numFmtId="38" fontId="35" fillId="0" borderId="0" applyFont="0" applyFill="0" applyBorder="0" applyAlignment="0" applyProtection="0">
      <alignment vertical="center"/>
    </xf>
    <xf numFmtId="0" fontId="157" fillId="0" borderId="0" applyNumberFormat="0" applyFill="0" applyBorder="0" applyAlignment="0" applyProtection="0">
      <alignment vertical="center"/>
    </xf>
    <xf numFmtId="0" fontId="35" fillId="0" borderId="0">
      <alignment vertical="center"/>
    </xf>
    <xf numFmtId="0" fontId="1" fillId="0" borderId="0">
      <alignment vertical="center"/>
    </xf>
  </cellStyleXfs>
  <cellXfs count="3530">
    <xf numFmtId="0" fontId="0" fillId="0" borderId="0" xfId="0">
      <alignment vertical="center"/>
    </xf>
    <xf numFmtId="0" fontId="6" fillId="0" borderId="0" xfId="0" applyFont="1" applyAlignment="1">
      <alignment horizontal="left" vertical="center"/>
    </xf>
    <xf numFmtId="0" fontId="8" fillId="0" borderId="0" xfId="0" applyFont="1">
      <alignment vertical="center"/>
    </xf>
    <xf numFmtId="0" fontId="8" fillId="0" borderId="0" xfId="0" applyFont="1" applyAlignment="1">
      <alignment horizontal="center" vertical="center"/>
    </xf>
    <xf numFmtId="0" fontId="8" fillId="0" borderId="0" xfId="0" applyFont="1" applyAlignment="1">
      <alignment horizontal="left" vertical="center"/>
    </xf>
    <xf numFmtId="0" fontId="9" fillId="0" borderId="0" xfId="0" applyFont="1" applyAlignment="1">
      <alignment horizontal="right" vertical="center"/>
    </xf>
    <xf numFmtId="0" fontId="6" fillId="0" borderId="0" xfId="0" applyFont="1" applyAlignment="1">
      <alignment horizontal="center" vertical="center"/>
    </xf>
    <xf numFmtId="0" fontId="9" fillId="0" borderId="0" xfId="0" applyFont="1">
      <alignment vertical="center"/>
    </xf>
    <xf numFmtId="0" fontId="8" fillId="0" borderId="0" xfId="0" applyFont="1" applyAlignment="1">
      <alignment horizontal="center" vertical="center" wrapText="1"/>
    </xf>
    <xf numFmtId="0" fontId="12" fillId="0" borderId="0" xfId="0" applyFont="1">
      <alignment vertical="center"/>
    </xf>
    <xf numFmtId="0" fontId="14" fillId="0" borderId="0" xfId="0" applyFont="1">
      <alignment vertical="center"/>
    </xf>
    <xf numFmtId="0" fontId="8"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horizontal="left" vertical="center"/>
    </xf>
    <xf numFmtId="178" fontId="9" fillId="0" borderId="0" xfId="0" applyNumberFormat="1" applyFont="1" applyAlignment="1">
      <alignment horizontal="left" vertical="center"/>
    </xf>
    <xf numFmtId="0" fontId="9" fillId="0" borderId="0" xfId="0" applyFont="1" applyAlignment="1">
      <alignment vertical="top" wrapText="1"/>
    </xf>
    <xf numFmtId="0" fontId="9" fillId="0" borderId="0" xfId="0" applyFont="1" applyAlignment="1">
      <alignment vertical="top"/>
    </xf>
    <xf numFmtId="0" fontId="9" fillId="0" borderId="0" xfId="0" applyFont="1" applyAlignment="1">
      <alignment horizontal="center" vertical="center"/>
    </xf>
    <xf numFmtId="0" fontId="24" fillId="0" borderId="0" xfId="0" applyFont="1">
      <alignment vertical="center"/>
    </xf>
    <xf numFmtId="0" fontId="25" fillId="0" borderId="0" xfId="2" applyFont="1"/>
    <xf numFmtId="0" fontId="9" fillId="0" borderId="0" xfId="0" applyFont="1" applyAlignment="1">
      <alignment horizontal="left" vertical="center" indent="1"/>
    </xf>
    <xf numFmtId="0" fontId="9" fillId="0" borderId="26" xfId="0" applyFont="1" applyBorder="1">
      <alignment vertical="center"/>
    </xf>
    <xf numFmtId="0" fontId="8" fillId="4" borderId="5" xfId="0" applyFont="1" applyFill="1" applyBorder="1" applyAlignment="1">
      <alignment horizontal="center" vertical="center" wrapText="1"/>
    </xf>
    <xf numFmtId="0" fontId="8" fillId="0" borderId="20" xfId="0" applyFont="1" applyBorder="1">
      <alignment vertical="center"/>
    </xf>
    <xf numFmtId="0" fontId="12" fillId="0" borderId="0" xfId="0" applyFont="1" applyAlignment="1">
      <alignment horizontal="left" vertical="center" wrapText="1"/>
    </xf>
    <xf numFmtId="180" fontId="20" fillId="0" borderId="0" xfId="1" applyNumberFormat="1" applyFont="1" applyFill="1" applyBorder="1" applyAlignment="1">
      <alignment horizontal="right" vertical="center" wrapText="1"/>
    </xf>
    <xf numFmtId="182" fontId="20" fillId="0" borderId="0" xfId="0" applyNumberFormat="1" applyFont="1" applyAlignment="1">
      <alignment vertical="center" wrapText="1" shrinkToFit="1"/>
    </xf>
    <xf numFmtId="194" fontId="20" fillId="0" borderId="0" xfId="0" applyNumberFormat="1" applyFont="1" applyAlignment="1">
      <alignment vertical="center" wrapText="1" shrinkToFit="1"/>
    </xf>
    <xf numFmtId="0" fontId="8" fillId="0" borderId="0" xfId="0" applyFont="1" applyAlignment="1">
      <alignment vertical="top" wrapText="1"/>
    </xf>
    <xf numFmtId="0" fontId="12" fillId="0" borderId="0" xfId="0" applyFont="1" applyAlignment="1">
      <alignment vertical="center" wrapText="1"/>
    </xf>
    <xf numFmtId="196" fontId="20" fillId="0" borderId="0" xfId="1" applyNumberFormat="1" applyFont="1" applyFill="1" applyBorder="1" applyAlignment="1">
      <alignment horizontal="right" vertical="center" wrapText="1" shrinkToFit="1"/>
    </xf>
    <xf numFmtId="0" fontId="8" fillId="0" borderId="0" xfId="0" applyFont="1" applyAlignment="1">
      <alignment horizontal="left" vertical="center" wrapText="1"/>
    </xf>
    <xf numFmtId="0" fontId="21" fillId="0" borderId="0" xfId="0" applyFont="1">
      <alignment vertical="center"/>
    </xf>
    <xf numFmtId="0" fontId="9" fillId="0" borderId="0" xfId="0" applyFont="1" applyAlignment="1"/>
    <xf numFmtId="0" fontId="8" fillId="0" borderId="0" xfId="0" applyFont="1" applyAlignment="1"/>
    <xf numFmtId="0" fontId="12" fillId="0" borderId="0" xfId="0" applyFont="1" applyAlignment="1">
      <alignment horizontal="center"/>
    </xf>
    <xf numFmtId="0" fontId="29" fillId="0" borderId="0" xfId="0" applyFont="1" applyAlignment="1">
      <alignment horizontal="center" vertical="center" wrapText="1"/>
    </xf>
    <xf numFmtId="0" fontId="29" fillId="0" borderId="0" xfId="0" applyFont="1">
      <alignment vertical="center"/>
    </xf>
    <xf numFmtId="0" fontId="8" fillId="0" borderId="0" xfId="0" applyFont="1" applyAlignment="1">
      <alignment vertical="top"/>
    </xf>
    <xf numFmtId="0" fontId="29" fillId="0" borderId="0" xfId="0" applyFont="1" applyAlignment="1">
      <alignment vertical="center" wrapText="1"/>
    </xf>
    <xf numFmtId="0" fontId="32" fillId="0" borderId="0" xfId="0" applyFont="1">
      <alignment vertical="center"/>
    </xf>
    <xf numFmtId="0" fontId="29" fillId="0" borderId="0" xfId="0" applyFont="1" applyAlignment="1">
      <alignment vertical="top" wrapText="1"/>
    </xf>
    <xf numFmtId="0" fontId="33" fillId="0" borderId="0" xfId="0" applyFont="1">
      <alignment vertical="center"/>
    </xf>
    <xf numFmtId="0" fontId="22" fillId="0" borderId="0" xfId="0" applyFont="1" applyAlignment="1">
      <alignment vertical="center" wrapText="1"/>
    </xf>
    <xf numFmtId="0" fontId="22" fillId="0" borderId="0" xfId="0" applyFont="1">
      <alignment vertical="center"/>
    </xf>
    <xf numFmtId="0" fontId="22" fillId="0" borderId="0" xfId="0" applyFont="1" applyAlignment="1">
      <alignment horizontal="left" vertical="center" wrapText="1"/>
    </xf>
    <xf numFmtId="193" fontId="20" fillId="0" borderId="0" xfId="1" applyNumberFormat="1" applyFont="1" applyFill="1" applyBorder="1" applyAlignment="1">
      <alignment horizontal="right" vertical="center" wrapText="1"/>
    </xf>
    <xf numFmtId="0" fontId="34" fillId="0" borderId="0" xfId="0" applyFont="1">
      <alignment vertical="center"/>
    </xf>
    <xf numFmtId="0" fontId="8" fillId="0" borderId="0" xfId="0" applyFont="1" applyAlignment="1">
      <alignment horizontal="left" vertical="center" indent="1"/>
    </xf>
    <xf numFmtId="0" fontId="8" fillId="0" borderId="0" xfId="0" applyFont="1" applyAlignment="1">
      <alignment horizontal="right" vertical="center"/>
    </xf>
    <xf numFmtId="0" fontId="8" fillId="0" borderId="0" xfId="0" quotePrefix="1" applyFont="1">
      <alignment vertical="center"/>
    </xf>
    <xf numFmtId="200" fontId="9" fillId="0" borderId="0" xfId="0" applyNumberFormat="1" applyFont="1" applyAlignment="1">
      <alignment horizontal="center" vertical="center"/>
    </xf>
    <xf numFmtId="201" fontId="9" fillId="0" borderId="0" xfId="0" applyNumberFormat="1" applyFont="1" applyAlignment="1">
      <alignment horizontal="center" vertical="center"/>
    </xf>
    <xf numFmtId="200" fontId="8" fillId="0" borderId="0" xfId="0" applyNumberFormat="1" applyFont="1" applyAlignment="1">
      <alignment horizontal="center" vertical="center"/>
    </xf>
    <xf numFmtId="201" fontId="8" fillId="0" borderId="0" xfId="0" applyNumberFormat="1" applyFont="1" applyAlignment="1">
      <alignment horizontal="center" vertical="center"/>
    </xf>
    <xf numFmtId="203" fontId="8" fillId="0" borderId="0" xfId="0" applyNumberFormat="1" applyFont="1">
      <alignment vertical="center"/>
    </xf>
    <xf numFmtId="0" fontId="8" fillId="0" borderId="0" xfId="0" quotePrefix="1" applyFont="1" applyAlignment="1">
      <alignment horizontal="right" vertical="center"/>
    </xf>
    <xf numFmtId="0" fontId="12" fillId="0" borderId="0" xfId="0" quotePrefix="1" applyFont="1">
      <alignment vertical="center"/>
    </xf>
    <xf numFmtId="192" fontId="19" fillId="0" borderId="74" xfId="1" applyNumberFormat="1" applyFont="1" applyFill="1" applyBorder="1" applyAlignment="1">
      <alignment horizontal="left" vertical="center" shrinkToFit="1"/>
    </xf>
    <xf numFmtId="0" fontId="37" fillId="0" borderId="0" xfId="0" applyFont="1">
      <alignment vertical="center"/>
    </xf>
    <xf numFmtId="0" fontId="10" fillId="0" borderId="0" xfId="0" applyFont="1">
      <alignment vertical="center"/>
    </xf>
    <xf numFmtId="0" fontId="38" fillId="0" borderId="17" xfId="0" applyFont="1" applyBorder="1" applyAlignment="1">
      <alignment horizontal="center" vertical="center"/>
    </xf>
    <xf numFmtId="0" fontId="38" fillId="0" borderId="0" xfId="0" applyFont="1" applyAlignment="1">
      <alignment horizontal="center" vertical="center"/>
    </xf>
    <xf numFmtId="205" fontId="38" fillId="0" borderId="17" xfId="0" applyNumberFormat="1" applyFont="1" applyBorder="1" applyAlignment="1">
      <alignment horizontal="center" vertical="center"/>
    </xf>
    <xf numFmtId="205" fontId="10" fillId="0" borderId="0" xfId="0" applyNumberFormat="1" applyFont="1" applyAlignment="1">
      <alignment horizontal="left" vertical="center"/>
    </xf>
    <xf numFmtId="0" fontId="9" fillId="0" borderId="20" xfId="0" applyFont="1" applyBorder="1">
      <alignment vertical="center"/>
    </xf>
    <xf numFmtId="0" fontId="9" fillId="0" borderId="10" xfId="0" applyFont="1" applyBorder="1">
      <alignment vertical="center"/>
    </xf>
    <xf numFmtId="0" fontId="9" fillId="0" borderId="17" xfId="0" applyFont="1" applyBorder="1">
      <alignment vertical="center"/>
    </xf>
    <xf numFmtId="0" fontId="9" fillId="0" borderId="11" xfId="0" applyFont="1" applyBorder="1">
      <alignment vertical="center"/>
    </xf>
    <xf numFmtId="0" fontId="9" fillId="0" borderId="13" xfId="0" applyFont="1" applyBorder="1">
      <alignment vertical="center"/>
    </xf>
    <xf numFmtId="0" fontId="9" fillId="0" borderId="14" xfId="0" applyFont="1" applyBorder="1">
      <alignment vertical="center"/>
    </xf>
    <xf numFmtId="0" fontId="9" fillId="0" borderId="15" xfId="0" applyFont="1" applyBorder="1">
      <alignment vertical="center"/>
    </xf>
    <xf numFmtId="0" fontId="12" fillId="0" borderId="0" xfId="0" applyFont="1" applyAlignment="1">
      <alignment horizontal="left" vertical="center"/>
    </xf>
    <xf numFmtId="0" fontId="33" fillId="0" borderId="0" xfId="0" applyFont="1" applyAlignment="1">
      <alignment vertical="center" wrapText="1"/>
    </xf>
    <xf numFmtId="0" fontId="34" fillId="0" borderId="0" xfId="0" applyFont="1" applyAlignment="1">
      <alignment horizontal="left" vertical="top" wrapText="1"/>
    </xf>
    <xf numFmtId="0" fontId="8" fillId="0" borderId="0" xfId="0" applyFont="1" applyAlignment="1">
      <alignment horizontal="left" vertical="top"/>
    </xf>
    <xf numFmtId="205" fontId="38" fillId="0" borderId="0" xfId="0" applyNumberFormat="1" applyFont="1" applyAlignment="1">
      <alignment horizontal="center" vertical="center"/>
    </xf>
    <xf numFmtId="0" fontId="8" fillId="4" borderId="5" xfId="0" applyFont="1" applyFill="1" applyBorder="1" applyAlignment="1">
      <alignment horizontal="center" vertical="center"/>
    </xf>
    <xf numFmtId="0" fontId="9" fillId="12" borderId="0" xfId="0" applyFont="1" applyFill="1">
      <alignment vertical="center"/>
    </xf>
    <xf numFmtId="0" fontId="6" fillId="0" borderId="0" xfId="0" applyFont="1">
      <alignment vertical="center"/>
    </xf>
    <xf numFmtId="0" fontId="60" fillId="0" borderId="0" xfId="0" applyFont="1">
      <alignment vertical="center"/>
    </xf>
    <xf numFmtId="0" fontId="61" fillId="0" borderId="0" xfId="0" applyFont="1">
      <alignment vertical="center"/>
    </xf>
    <xf numFmtId="0" fontId="60" fillId="0" borderId="0" xfId="2" applyFont="1"/>
    <xf numFmtId="0" fontId="60" fillId="0" borderId="0" xfId="0" applyFont="1" applyAlignment="1">
      <alignment vertical="center" wrapText="1"/>
    </xf>
    <xf numFmtId="0" fontId="60" fillId="0" borderId="0" xfId="0" applyFont="1" applyAlignment="1">
      <alignment horizontal="center" vertical="center"/>
    </xf>
    <xf numFmtId="0" fontId="60" fillId="0" borderId="0" xfId="2" applyFont="1" applyAlignment="1">
      <alignment vertical="center"/>
    </xf>
    <xf numFmtId="0" fontId="62" fillId="0" borderId="0" xfId="0" applyFont="1">
      <alignment vertical="center"/>
    </xf>
    <xf numFmtId="0" fontId="63" fillId="0" borderId="0" xfId="0" applyFont="1" applyAlignment="1">
      <alignment horizontal="center" vertical="center"/>
    </xf>
    <xf numFmtId="0" fontId="64" fillId="0" borderId="0" xfId="0" applyFont="1">
      <alignment vertical="center"/>
    </xf>
    <xf numFmtId="0" fontId="60" fillId="0" borderId="0" xfId="0" applyFont="1" applyAlignment="1">
      <alignment horizontal="left" vertical="center"/>
    </xf>
    <xf numFmtId="0" fontId="60" fillId="0" borderId="0" xfId="2" applyFont="1" applyAlignment="1">
      <alignment horizontal="center" vertical="center"/>
    </xf>
    <xf numFmtId="0" fontId="60" fillId="0" borderId="0" xfId="0" applyFont="1" applyAlignment="1">
      <alignment horizontal="right" vertical="center"/>
    </xf>
    <xf numFmtId="0" fontId="61" fillId="0" borderId="0" xfId="7" applyFont="1">
      <alignment vertical="center"/>
    </xf>
    <xf numFmtId="0" fontId="8" fillId="0" borderId="0" xfId="8" applyFont="1">
      <alignment vertical="center"/>
    </xf>
    <xf numFmtId="0" fontId="8" fillId="0" borderId="15" xfId="8" applyFont="1" applyBorder="1">
      <alignment vertical="center"/>
    </xf>
    <xf numFmtId="0" fontId="8" fillId="0" borderId="26" xfId="8" applyFont="1" applyBorder="1">
      <alignment vertical="center"/>
    </xf>
    <xf numFmtId="0" fontId="8" fillId="0" borderId="14" xfId="8" applyFont="1" applyBorder="1">
      <alignment vertical="center"/>
    </xf>
    <xf numFmtId="0" fontId="8" fillId="0" borderId="20" xfId="8" applyFont="1" applyBorder="1">
      <alignment vertical="center"/>
    </xf>
    <xf numFmtId="0" fontId="8" fillId="0" borderId="13" xfId="8" applyFont="1" applyBorder="1">
      <alignment vertical="center"/>
    </xf>
    <xf numFmtId="0" fontId="8" fillId="0" borderId="11" xfId="8" applyFont="1" applyBorder="1">
      <alignment vertical="center"/>
    </xf>
    <xf numFmtId="0" fontId="8" fillId="0" borderId="17" xfId="8" applyFont="1" applyBorder="1">
      <alignment vertical="center"/>
    </xf>
    <xf numFmtId="0" fontId="8" fillId="0" borderId="10" xfId="8" applyFont="1" applyBorder="1">
      <alignment vertical="center"/>
    </xf>
    <xf numFmtId="0" fontId="12" fillId="0" borderId="0" xfId="8" applyFont="1">
      <alignment vertical="center"/>
    </xf>
    <xf numFmtId="0" fontId="8" fillId="3" borderId="8" xfId="8" applyFont="1" applyFill="1" applyBorder="1" applyAlignment="1">
      <alignment horizontal="center" vertical="center" wrapText="1"/>
    </xf>
    <xf numFmtId="0" fontId="8" fillId="3" borderId="5" xfId="8" applyFont="1" applyFill="1" applyBorder="1" applyAlignment="1">
      <alignment horizontal="left" vertical="top"/>
    </xf>
    <xf numFmtId="0" fontId="8" fillId="3" borderId="5" xfId="8" applyFont="1" applyFill="1" applyBorder="1" applyAlignment="1">
      <alignment horizontal="center" vertical="center"/>
    </xf>
    <xf numFmtId="0" fontId="8" fillId="0" borderId="5" xfId="8" applyFont="1" applyBorder="1" applyAlignment="1">
      <alignment horizontal="center" vertical="center" wrapText="1"/>
    </xf>
    <xf numFmtId="0" fontId="8" fillId="3" borderId="5" xfId="8" applyFont="1" applyFill="1" applyBorder="1" applyAlignment="1">
      <alignment horizontal="right" vertical="center" wrapText="1"/>
    </xf>
    <xf numFmtId="0" fontId="8" fillId="3" borderId="5" xfId="8" applyFont="1" applyFill="1" applyBorder="1" applyAlignment="1">
      <alignment horizontal="right" vertical="center"/>
    </xf>
    <xf numFmtId="0" fontId="8" fillId="3" borderId="5" xfId="8" applyFont="1" applyFill="1" applyBorder="1" applyAlignment="1">
      <alignment horizontal="left" vertical="center" wrapText="1"/>
    </xf>
    <xf numFmtId="0" fontId="8" fillId="3" borderId="5" xfId="8" applyFont="1" applyFill="1" applyBorder="1" applyAlignment="1">
      <alignment horizontal="center" vertical="center" wrapText="1"/>
    </xf>
    <xf numFmtId="0" fontId="8" fillId="3" borderId="5" xfId="8" applyFont="1" applyFill="1" applyBorder="1" applyAlignment="1">
      <alignment horizontal="left" vertical="center"/>
    </xf>
    <xf numFmtId="0" fontId="8" fillId="0" borderId="12" xfId="8" applyFont="1" applyBorder="1" applyAlignment="1">
      <alignment horizontal="center" vertical="center" wrapText="1"/>
    </xf>
    <xf numFmtId="0" fontId="8" fillId="4" borderId="8" xfId="8" applyFont="1" applyFill="1" applyBorder="1" applyAlignment="1">
      <alignment horizontal="center" vertical="center" wrapText="1"/>
    </xf>
    <xf numFmtId="0" fontId="8" fillId="4" borderId="12" xfId="8" applyFont="1" applyFill="1" applyBorder="1" applyAlignment="1">
      <alignment horizontal="center" vertical="center" wrapText="1"/>
    </xf>
    <xf numFmtId="0" fontId="8" fillId="4" borderId="6" xfId="8" applyFont="1" applyFill="1" applyBorder="1" applyAlignment="1">
      <alignment horizontal="center" vertical="center" wrapText="1"/>
    </xf>
    <xf numFmtId="0" fontId="12" fillId="0" borderId="41" xfId="8" applyFont="1" applyBorder="1" applyAlignment="1">
      <alignment horizontal="center" vertical="center"/>
    </xf>
    <xf numFmtId="0" fontId="12" fillId="0" borderId="40" xfId="8" applyFont="1" applyBorder="1" applyAlignment="1">
      <alignment horizontal="center" vertical="center"/>
    </xf>
    <xf numFmtId="0" fontId="12" fillId="0" borderId="39" xfId="8" applyFont="1" applyBorder="1" applyAlignment="1">
      <alignment horizontal="left" vertical="center"/>
    </xf>
    <xf numFmtId="0" fontId="9" fillId="0" borderId="0" xfId="9" applyFont="1" applyAlignment="1">
      <alignment horizontal="right" vertical="center"/>
    </xf>
    <xf numFmtId="0" fontId="9" fillId="0" borderId="0" xfId="8" applyFont="1" applyAlignment="1">
      <alignment vertical="top"/>
    </xf>
    <xf numFmtId="0" fontId="69" fillId="0" borderId="0" xfId="5" applyFont="1">
      <alignment vertical="center"/>
    </xf>
    <xf numFmtId="0" fontId="72" fillId="0" borderId="0" xfId="5" applyFont="1" applyAlignment="1">
      <alignment horizontal="left" vertical="center"/>
    </xf>
    <xf numFmtId="0" fontId="9" fillId="0" borderId="0" xfId="9" applyFont="1" applyAlignment="1">
      <alignment vertical="center" wrapText="1"/>
    </xf>
    <xf numFmtId="208" fontId="9" fillId="0" borderId="0" xfId="9" applyNumberFormat="1" applyFont="1" applyAlignment="1">
      <alignment horizontal="right" vertical="center" wrapText="1"/>
    </xf>
    <xf numFmtId="208" fontId="9" fillId="0" borderId="0" xfId="9" applyNumberFormat="1" applyFont="1" applyAlignment="1">
      <alignment horizontal="center" vertical="center" wrapText="1"/>
    </xf>
    <xf numFmtId="208" fontId="29" fillId="0" borderId="0" xfId="9" applyNumberFormat="1" applyFont="1" applyAlignment="1">
      <alignment horizontal="left" vertical="center" wrapText="1" shrinkToFit="1"/>
    </xf>
    <xf numFmtId="208" fontId="8" fillId="0" borderId="0" xfId="9" applyNumberFormat="1" applyFont="1" applyAlignment="1">
      <alignment horizontal="left" vertical="center" wrapText="1" shrinkToFit="1"/>
    </xf>
    <xf numFmtId="208" fontId="9" fillId="0" borderId="0" xfId="9" applyNumberFormat="1" applyFont="1" applyAlignment="1">
      <alignment horizontal="left" vertical="center" shrinkToFit="1"/>
    </xf>
    <xf numFmtId="211" fontId="9" fillId="0" borderId="0" xfId="9" applyNumberFormat="1" applyFont="1" applyAlignment="1">
      <alignment horizontal="center" vertical="center" wrapText="1"/>
    </xf>
    <xf numFmtId="212" fontId="9" fillId="0" borderId="0" xfId="9" applyNumberFormat="1" applyFont="1" applyAlignment="1">
      <alignment horizontal="center" vertical="center" wrapText="1"/>
    </xf>
    <xf numFmtId="213" fontId="9" fillId="0" borderId="0" xfId="9" applyNumberFormat="1" applyFont="1" applyAlignment="1">
      <alignment horizontal="center" vertical="center" wrapText="1"/>
    </xf>
    <xf numFmtId="0" fontId="9" fillId="0" borderId="0" xfId="9" applyFont="1" applyAlignment="1">
      <alignment horizontal="center" vertical="center"/>
    </xf>
    <xf numFmtId="0" fontId="78" fillId="0" borderId="0" xfId="9" applyFont="1" applyAlignment="1">
      <alignment horizontal="center" vertical="center"/>
    </xf>
    <xf numFmtId="0" fontId="37" fillId="0" borderId="0" xfId="9" applyFont="1" applyAlignment="1">
      <alignment horizontal="center" vertical="center"/>
    </xf>
    <xf numFmtId="0" fontId="9" fillId="0" borderId="0" xfId="9" applyFont="1" applyAlignment="1">
      <alignment horizontal="left" vertical="center"/>
    </xf>
    <xf numFmtId="0" fontId="42" fillId="0" borderId="0" xfId="9" applyFont="1">
      <alignment vertical="center"/>
    </xf>
    <xf numFmtId="0" fontId="43" fillId="0" borderId="0" xfId="9" applyFont="1">
      <alignment vertical="center"/>
    </xf>
    <xf numFmtId="0" fontId="35" fillId="0" borderId="0" xfId="5">
      <alignment vertical="center"/>
    </xf>
    <xf numFmtId="0" fontId="35" fillId="0" borderId="0" xfId="5" applyAlignment="1">
      <alignment vertical="center" wrapText="1"/>
    </xf>
    <xf numFmtId="0" fontId="79" fillId="0" borderId="0" xfId="5" applyFont="1">
      <alignment vertical="center"/>
    </xf>
    <xf numFmtId="0" fontId="79" fillId="0" borderId="87" xfId="5" applyFont="1" applyBorder="1">
      <alignment vertical="center"/>
    </xf>
    <xf numFmtId="0" fontId="79" fillId="0" borderId="79" xfId="5" applyFont="1" applyBorder="1">
      <alignment vertical="center"/>
    </xf>
    <xf numFmtId="0" fontId="79" fillId="0" borderId="83" xfId="5" applyFont="1" applyBorder="1">
      <alignment vertical="center"/>
    </xf>
    <xf numFmtId="0" fontId="79" fillId="0" borderId="37" xfId="5" applyFont="1" applyBorder="1">
      <alignment vertical="center"/>
    </xf>
    <xf numFmtId="0" fontId="79" fillId="0" borderId="12" xfId="5" applyFont="1" applyBorder="1">
      <alignment vertical="center"/>
    </xf>
    <xf numFmtId="0" fontId="79" fillId="0" borderId="16" xfId="5" applyFont="1" applyBorder="1">
      <alignment vertical="center"/>
    </xf>
    <xf numFmtId="0" fontId="79" fillId="0" borderId="82" xfId="5" applyFont="1" applyBorder="1">
      <alignment vertical="center"/>
    </xf>
    <xf numFmtId="0" fontId="80" fillId="0" borderId="5" xfId="5" applyFont="1" applyBorder="1" applyAlignment="1">
      <alignment horizontal="center" vertical="center" wrapText="1"/>
    </xf>
    <xf numFmtId="0" fontId="80" fillId="0" borderId="16" xfId="5" applyFont="1" applyBorder="1" applyAlignment="1">
      <alignment vertical="center" wrapText="1"/>
    </xf>
    <xf numFmtId="0" fontId="82" fillId="0" borderId="0" xfId="5" applyFont="1" applyAlignment="1">
      <alignment horizontal="center" vertical="center"/>
    </xf>
    <xf numFmtId="0" fontId="82" fillId="0" borderId="0" xfId="5" applyFont="1" applyAlignment="1">
      <alignment vertical="center" wrapText="1"/>
    </xf>
    <xf numFmtId="0" fontId="82" fillId="0" borderId="0" xfId="5" applyFont="1">
      <alignment vertical="center"/>
    </xf>
    <xf numFmtId="0" fontId="80" fillId="0" borderId="0" xfId="5" applyFont="1" applyAlignment="1">
      <alignment horizontal="left" vertical="center"/>
    </xf>
    <xf numFmtId="0" fontId="79" fillId="0" borderId="5" xfId="5" applyFont="1" applyBorder="1">
      <alignment vertical="center"/>
    </xf>
    <xf numFmtId="0" fontId="80" fillId="13" borderId="5" xfId="5" applyFont="1" applyFill="1" applyBorder="1" applyAlignment="1">
      <alignment horizontal="center" vertical="center" wrapText="1"/>
    </xf>
    <xf numFmtId="0" fontId="80" fillId="0" borderId="5" xfId="5" applyFont="1" applyBorder="1" applyAlignment="1">
      <alignment vertical="center" wrapText="1"/>
    </xf>
    <xf numFmtId="0" fontId="79" fillId="0" borderId="5" xfId="5" applyFont="1" applyBorder="1" applyAlignment="1">
      <alignment horizontal="center" vertical="center"/>
    </xf>
    <xf numFmtId="0" fontId="81" fillId="13" borderId="6" xfId="5" applyFont="1" applyFill="1" applyBorder="1" applyAlignment="1">
      <alignment horizontal="center" vertical="center" wrapText="1"/>
    </xf>
    <xf numFmtId="0" fontId="82" fillId="0" borderId="0" xfId="5" applyFont="1" applyAlignment="1">
      <alignment horizontal="left" vertical="center" indent="1"/>
    </xf>
    <xf numFmtId="0" fontId="80" fillId="0" borderId="0" xfId="5" applyFont="1">
      <alignment vertical="center"/>
    </xf>
    <xf numFmtId="0" fontId="80" fillId="0" borderId="5" xfId="5" applyFont="1" applyBorder="1" applyAlignment="1">
      <alignment horizontal="left" vertical="center" wrapText="1"/>
    </xf>
    <xf numFmtId="0" fontId="80" fillId="0" borderId="5" xfId="5" applyFont="1" applyBorder="1" applyAlignment="1">
      <alignment vertical="top" wrapText="1"/>
    </xf>
    <xf numFmtId="0" fontId="79" fillId="0" borderId="5" xfId="5" applyFont="1" applyBorder="1" applyAlignment="1">
      <alignment vertical="center" wrapText="1"/>
    </xf>
    <xf numFmtId="0" fontId="82" fillId="0" borderId="0" xfId="5" applyFont="1" applyAlignment="1">
      <alignment horizontal="left" vertical="center" wrapText="1"/>
    </xf>
    <xf numFmtId="0" fontId="79" fillId="0" borderId="87" xfId="5" applyFont="1" applyBorder="1" applyAlignment="1">
      <alignment vertical="center" wrapText="1"/>
    </xf>
    <xf numFmtId="0" fontId="79" fillId="0" borderId="82" xfId="5" applyFont="1" applyBorder="1" applyAlignment="1">
      <alignment vertical="center" wrapText="1"/>
    </xf>
    <xf numFmtId="0" fontId="79" fillId="0" borderId="83" xfId="5" applyFont="1" applyBorder="1" applyAlignment="1">
      <alignment vertical="center" wrapText="1"/>
    </xf>
    <xf numFmtId="0" fontId="79" fillId="0" borderId="79" xfId="5" applyFont="1" applyBorder="1" applyAlignment="1">
      <alignment vertical="center" wrapText="1"/>
    </xf>
    <xf numFmtId="0" fontId="80" fillId="0" borderId="8" xfId="5" applyFont="1" applyBorder="1" applyAlignment="1">
      <alignment horizontal="left" vertical="center" wrapText="1"/>
    </xf>
    <xf numFmtId="0" fontId="79" fillId="0" borderId="29" xfId="5" applyFont="1" applyBorder="1" applyAlignment="1">
      <alignment vertical="center" wrapText="1"/>
    </xf>
    <xf numFmtId="0" fontId="79" fillId="0" borderId="5" xfId="5" applyFont="1" applyBorder="1" applyAlignment="1">
      <alignment horizontal="center" vertical="center" wrapText="1"/>
    </xf>
    <xf numFmtId="0" fontId="80" fillId="0" borderId="5" xfId="5" applyFont="1" applyBorder="1" applyAlignment="1">
      <alignment vertical="center" wrapText="1" shrinkToFit="1"/>
    </xf>
    <xf numFmtId="0" fontId="83" fillId="0" borderId="5" xfId="5" applyFont="1" applyBorder="1" applyAlignment="1">
      <alignment vertical="center" wrapText="1"/>
    </xf>
    <xf numFmtId="0" fontId="80" fillId="0" borderId="0" xfId="5" applyFont="1" applyAlignment="1">
      <alignment horizontal="center" vertical="center"/>
    </xf>
    <xf numFmtId="0" fontId="80" fillId="0" borderId="0" xfId="5" applyFont="1" applyAlignment="1">
      <alignment vertical="center" wrapText="1"/>
    </xf>
    <xf numFmtId="0" fontId="80" fillId="0" borderId="0" xfId="5" applyFont="1" applyAlignment="1">
      <alignment horizontal="left" vertical="center" indent="1"/>
    </xf>
    <xf numFmtId="0" fontId="84" fillId="0" borderId="0" xfId="5" applyFont="1" applyAlignment="1">
      <alignment horizontal="center" vertical="center"/>
    </xf>
    <xf numFmtId="0" fontId="84" fillId="0" borderId="0" xfId="5" applyFont="1" applyAlignment="1">
      <alignment vertical="center" wrapText="1"/>
    </xf>
    <xf numFmtId="0" fontId="84" fillId="0" borderId="0" xfId="5" applyFont="1">
      <alignment vertical="center"/>
    </xf>
    <xf numFmtId="0" fontId="79" fillId="0" borderId="37" xfId="5" applyFont="1" applyBorder="1" applyAlignment="1">
      <alignment vertical="center" wrapText="1"/>
    </xf>
    <xf numFmtId="0" fontId="80" fillId="13" borderId="6" xfId="5" applyFont="1" applyFill="1" applyBorder="1" applyAlignment="1">
      <alignment horizontal="center" vertical="center"/>
    </xf>
    <xf numFmtId="0" fontId="80" fillId="0" borderId="5" xfId="5" applyFont="1" applyBorder="1" applyAlignment="1">
      <alignment horizontal="left" vertical="top"/>
    </xf>
    <xf numFmtId="0" fontId="80" fillId="0" borderId="5" xfId="5" applyFont="1" applyBorder="1" applyAlignment="1">
      <alignment vertical="top"/>
    </xf>
    <xf numFmtId="0" fontId="79" fillId="0" borderId="29" xfId="5" applyFont="1" applyBorder="1">
      <alignment vertical="center"/>
    </xf>
    <xf numFmtId="0" fontId="80" fillId="13" borderId="5" xfId="5" applyFont="1" applyFill="1" applyBorder="1" applyAlignment="1">
      <alignment horizontal="center" vertical="center"/>
    </xf>
    <xf numFmtId="0" fontId="81" fillId="0" borderId="0" xfId="5" applyFont="1" applyAlignment="1">
      <alignment horizontal="left" vertical="center"/>
    </xf>
    <xf numFmtId="0" fontId="81" fillId="13" borderId="5" xfId="5" applyFont="1" applyFill="1" applyBorder="1" applyAlignment="1">
      <alignment horizontal="center" vertical="center" wrapText="1"/>
    </xf>
    <xf numFmtId="0" fontId="8" fillId="0" borderId="0" xfId="10" applyFont="1"/>
    <xf numFmtId="0" fontId="8" fillId="0" borderId="0" xfId="10" applyFont="1" applyAlignment="1">
      <alignment wrapText="1"/>
    </xf>
    <xf numFmtId="0" fontId="9" fillId="0" borderId="0" xfId="11" applyFont="1"/>
    <xf numFmtId="0" fontId="9" fillId="0" borderId="0" xfId="10" applyFont="1"/>
    <xf numFmtId="0" fontId="9" fillId="0" borderId="0" xfId="10" applyFont="1" applyAlignment="1">
      <alignment horizontal="left" vertical="center"/>
    </xf>
    <xf numFmtId="0" fontId="9" fillId="0" borderId="0" xfId="12" applyFont="1"/>
    <xf numFmtId="0" fontId="6" fillId="0" borderId="0" xfId="9" applyFont="1">
      <alignment vertical="center"/>
    </xf>
    <xf numFmtId="0" fontId="43" fillId="0" borderId="0" xfId="10" applyFont="1"/>
    <xf numFmtId="0" fontId="9" fillId="0" borderId="45" xfId="0" applyFont="1" applyBorder="1">
      <alignment vertical="center"/>
    </xf>
    <xf numFmtId="0" fontId="9" fillId="0" borderId="44" xfId="0" applyFont="1" applyBorder="1">
      <alignment vertical="center"/>
    </xf>
    <xf numFmtId="205" fontId="8" fillId="0" borderId="0" xfId="0" applyNumberFormat="1" applyFont="1">
      <alignment vertical="center"/>
    </xf>
    <xf numFmtId="0" fontId="77" fillId="0" borderId="0" xfId="0" applyFont="1">
      <alignment vertical="center"/>
    </xf>
    <xf numFmtId="215" fontId="8" fillId="2" borderId="15" xfId="0" applyNumberFormat="1" applyFont="1" applyFill="1" applyBorder="1" applyAlignment="1">
      <alignment horizontal="right" vertical="center" shrinkToFit="1"/>
    </xf>
    <xf numFmtId="216" fontId="8" fillId="2" borderId="6" xfId="0" applyNumberFormat="1" applyFont="1" applyFill="1" applyBorder="1" applyAlignment="1">
      <alignment horizontal="right" vertical="center" shrinkToFit="1"/>
    </xf>
    <xf numFmtId="215" fontId="8" fillId="2" borderId="8" xfId="0" applyNumberFormat="1" applyFont="1" applyFill="1" applyBorder="1" applyAlignment="1">
      <alignment horizontal="right" vertical="center" shrinkToFit="1"/>
    </xf>
    <xf numFmtId="0" fontId="9" fillId="0" borderId="0" xfId="2" applyFont="1"/>
    <xf numFmtId="0" fontId="9" fillId="0" borderId="0" xfId="2" applyFont="1" applyAlignment="1">
      <alignment horizontal="left" vertical="center"/>
    </xf>
    <xf numFmtId="0" fontId="8" fillId="0" borderId="17" xfId="0" applyFont="1" applyBorder="1" applyAlignment="1">
      <alignment vertical="center" wrapText="1"/>
    </xf>
    <xf numFmtId="0" fontId="9" fillId="0" borderId="17" xfId="0" applyFont="1" applyBorder="1" applyAlignment="1">
      <alignment horizontal="center" vertical="center"/>
    </xf>
    <xf numFmtId="0" fontId="36" fillId="0" borderId="17" xfId="0" applyFont="1" applyBorder="1">
      <alignment vertical="center"/>
    </xf>
    <xf numFmtId="0" fontId="15" fillId="0" borderId="0" xfId="2" applyFont="1" applyAlignment="1">
      <alignment horizontal="center" vertical="center" textRotation="255" wrapText="1"/>
    </xf>
    <xf numFmtId="0" fontId="15" fillId="0" borderId="17" xfId="2" applyFont="1" applyBorder="1" applyAlignment="1">
      <alignment horizontal="center" vertical="center" textRotation="255" wrapText="1"/>
    </xf>
    <xf numFmtId="0" fontId="9" fillId="0" borderId="26" xfId="0" applyFont="1" applyBorder="1" applyAlignment="1">
      <alignment horizontal="center" vertical="center"/>
    </xf>
    <xf numFmtId="0" fontId="8" fillId="0" borderId="26" xfId="0" applyFont="1" applyBorder="1">
      <alignment vertical="center"/>
    </xf>
    <xf numFmtId="0" fontId="36" fillId="0" borderId="26" xfId="5" applyFont="1" applyBorder="1">
      <alignment vertical="center"/>
    </xf>
    <xf numFmtId="0" fontId="8" fillId="0" borderId="26" xfId="0" applyFont="1" applyBorder="1" applyAlignment="1">
      <alignment horizontal="center" vertical="center" textRotation="255"/>
    </xf>
    <xf numFmtId="0" fontId="6" fillId="0" borderId="0" xfId="2" applyFont="1"/>
    <xf numFmtId="0" fontId="46" fillId="0" borderId="0" xfId="0" applyFont="1">
      <alignment vertical="center"/>
    </xf>
    <xf numFmtId="0" fontId="8" fillId="0" borderId="0" xfId="2" applyFont="1"/>
    <xf numFmtId="38" fontId="8" fillId="0" borderId="0" xfId="1" applyFont="1" applyFill="1" applyBorder="1" applyAlignment="1">
      <alignment horizontal="center" vertical="center"/>
    </xf>
    <xf numFmtId="38" fontId="8" fillId="0" borderId="0" xfId="1" applyFont="1" applyFill="1" applyBorder="1" applyAlignment="1">
      <alignment vertical="center"/>
    </xf>
    <xf numFmtId="0" fontId="8" fillId="0" borderId="0" xfId="0" applyFont="1" applyAlignment="1">
      <alignment vertical="center" textRotation="255"/>
    </xf>
    <xf numFmtId="0" fontId="8" fillId="0" borderId="6" xfId="2" quotePrefix="1" applyFont="1" applyBorder="1" applyAlignment="1">
      <alignment vertical="center"/>
    </xf>
    <xf numFmtId="0" fontId="8" fillId="0" borderId="10" xfId="2" quotePrefix="1" applyFont="1" applyBorder="1" applyAlignment="1">
      <alignment vertical="center"/>
    </xf>
    <xf numFmtId="219" fontId="8" fillId="0" borderId="0" xfId="0" applyNumberFormat="1" applyFont="1">
      <alignment vertical="center"/>
    </xf>
    <xf numFmtId="0" fontId="8" fillId="0" borderId="14" xfId="2" quotePrefix="1" applyFont="1" applyBorder="1" applyAlignme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8" fillId="0" borderId="0" xfId="2" applyFont="1" applyAlignment="1">
      <alignment vertical="center"/>
    </xf>
    <xf numFmtId="0" fontId="10" fillId="0" borderId="0" xfId="0" applyFont="1" applyAlignment="1">
      <alignment horizontal="right" vertical="center"/>
    </xf>
    <xf numFmtId="0" fontId="46" fillId="0" borderId="0" xfId="0" applyFont="1" applyAlignment="1">
      <alignment horizontal="right" vertical="center"/>
    </xf>
    <xf numFmtId="0" fontId="6" fillId="0" borderId="0" xfId="0" applyFont="1" applyAlignment="1">
      <alignment horizontal="right" vertical="center"/>
    </xf>
    <xf numFmtId="197" fontId="20" fillId="0" borderId="0" xfId="0" applyNumberFormat="1" applyFont="1" applyAlignment="1">
      <alignment horizontal="center" vertical="center"/>
    </xf>
    <xf numFmtId="0" fontId="91" fillId="0" borderId="0" xfId="14" applyFont="1"/>
    <xf numFmtId="0" fontId="91" fillId="0" borderId="0" xfId="14" applyFont="1" applyAlignment="1">
      <alignment vertical="center"/>
    </xf>
    <xf numFmtId="0" fontId="32" fillId="0" borderId="0" xfId="14" applyFont="1" applyAlignment="1">
      <alignment vertical="center"/>
    </xf>
    <xf numFmtId="0" fontId="91" fillId="0" borderId="0" xfId="14" applyFont="1" applyAlignment="1">
      <alignment horizontal="center"/>
    </xf>
    <xf numFmtId="0" fontId="42" fillId="0" borderId="0" xfId="5" applyFont="1">
      <alignment vertical="center"/>
    </xf>
    <xf numFmtId="0" fontId="42" fillId="0" borderId="0" xfId="5" applyFont="1" applyAlignment="1">
      <alignment vertical="center" wrapText="1"/>
    </xf>
    <xf numFmtId="0" fontId="42" fillId="13" borderId="5" xfId="5" applyFont="1" applyFill="1" applyBorder="1" applyAlignment="1">
      <alignment horizontal="center" vertical="center"/>
    </xf>
    <xf numFmtId="0" fontId="42" fillId="0" borderId="5" xfId="5" applyFont="1" applyBorder="1" applyAlignment="1">
      <alignment vertical="center" wrapText="1"/>
    </xf>
    <xf numFmtId="0" fontId="42" fillId="0" borderId="12" xfId="5" applyFont="1" applyBorder="1" applyAlignment="1">
      <alignment vertical="center" wrapText="1"/>
    </xf>
    <xf numFmtId="0" fontId="42" fillId="0" borderId="12" xfId="5" applyFont="1" applyBorder="1" applyAlignment="1">
      <alignment vertical="top" wrapText="1"/>
    </xf>
    <xf numFmtId="0" fontId="42" fillId="0" borderId="5" xfId="5" applyFont="1" applyBorder="1" applyAlignment="1">
      <alignment vertical="top" wrapText="1"/>
    </xf>
    <xf numFmtId="0" fontId="42" fillId="0" borderId="5" xfId="5" applyFont="1" applyBorder="1" applyAlignment="1">
      <alignment horizontal="center" vertical="center" wrapText="1"/>
    </xf>
    <xf numFmtId="0" fontId="42" fillId="0" borderId="14" xfId="5" applyFont="1" applyBorder="1" applyAlignment="1">
      <alignment horizontal="center" vertical="center" wrapText="1"/>
    </xf>
    <xf numFmtId="0" fontId="36" fillId="0" borderId="0" xfId="5" applyFont="1" applyAlignment="1">
      <alignment horizontal="center" vertical="center"/>
    </xf>
    <xf numFmtId="0" fontId="36" fillId="0" borderId="0" xfId="5" applyFont="1" applyAlignment="1">
      <alignment vertical="center" wrapText="1"/>
    </xf>
    <xf numFmtId="0" fontId="36" fillId="0" borderId="0" xfId="5" applyFont="1">
      <alignment vertical="center"/>
    </xf>
    <xf numFmtId="0" fontId="41" fillId="0" borderId="0" xfId="5" applyFont="1" applyAlignment="1">
      <alignment horizontal="left" vertical="center"/>
    </xf>
    <xf numFmtId="0" fontId="42" fillId="13" borderId="5" xfId="5" applyFont="1" applyFill="1" applyBorder="1" applyAlignment="1">
      <alignment horizontal="center" vertical="center" wrapText="1"/>
    </xf>
    <xf numFmtId="0" fontId="42" fillId="0" borderId="6" xfId="5" applyFont="1" applyBorder="1" applyAlignment="1">
      <alignment horizontal="center" vertical="center" wrapText="1"/>
    </xf>
    <xf numFmtId="0" fontId="36" fillId="0" borderId="0" xfId="5" applyFont="1" applyAlignment="1">
      <alignment horizontal="left" vertical="center" indent="1"/>
    </xf>
    <xf numFmtId="0" fontId="43" fillId="0" borderId="0" xfId="5" applyFont="1">
      <alignment vertical="center"/>
    </xf>
    <xf numFmtId="0" fontId="42" fillId="0" borderId="5" xfId="5" applyFont="1" applyBorder="1" applyAlignment="1">
      <alignment horizontal="left" vertical="center" wrapText="1"/>
    </xf>
    <xf numFmtId="0" fontId="36" fillId="0" borderId="12" xfId="5" applyFont="1" applyBorder="1" applyAlignment="1">
      <alignment horizontal="left" vertical="top" wrapText="1"/>
    </xf>
    <xf numFmtId="0" fontId="36" fillId="0" borderId="5" xfId="5" applyFont="1" applyBorder="1" applyAlignment="1">
      <alignment vertical="center" wrapText="1"/>
    </xf>
    <xf numFmtId="0" fontId="42" fillId="0" borderId="16" xfId="5" applyFont="1" applyBorder="1" applyAlignment="1">
      <alignment vertical="center" wrapText="1"/>
    </xf>
    <xf numFmtId="0" fontId="36" fillId="0" borderId="0" xfId="5" applyFont="1" applyAlignment="1">
      <alignment horizontal="left" vertical="center" wrapText="1"/>
    </xf>
    <xf numFmtId="0" fontId="42" fillId="0" borderId="5" xfId="5" applyFont="1" applyBorder="1" applyAlignment="1">
      <alignment horizontal="left" vertical="top" wrapText="1"/>
    </xf>
    <xf numFmtId="0" fontId="42" fillId="0" borderId="12" xfId="5" applyFont="1" applyBorder="1" applyAlignment="1">
      <alignment horizontal="left" vertical="top" wrapText="1"/>
    </xf>
    <xf numFmtId="0" fontId="42" fillId="0" borderId="8" xfId="5" applyFont="1" applyBorder="1" applyAlignment="1">
      <alignment horizontal="left" vertical="center" wrapText="1"/>
    </xf>
    <xf numFmtId="0" fontId="42" fillId="0" borderId="12" xfId="5" applyFont="1" applyBorder="1" applyAlignment="1">
      <alignment vertical="top" wrapText="1" shrinkToFit="1"/>
    </xf>
    <xf numFmtId="0" fontId="42" fillId="0" borderId="5" xfId="5" applyFont="1" applyBorder="1" applyAlignment="1">
      <alignment vertical="center" shrinkToFit="1"/>
    </xf>
    <xf numFmtId="0" fontId="42" fillId="0" borderId="0" xfId="5" applyFont="1" applyAlignment="1">
      <alignment horizontal="center" vertical="center"/>
    </xf>
    <xf numFmtId="0" fontId="42" fillId="0" borderId="0" xfId="5" applyFont="1" applyAlignment="1">
      <alignment horizontal="left" vertical="center" indent="1"/>
    </xf>
    <xf numFmtId="0" fontId="42" fillId="0" borderId="16" xfId="5" applyFont="1" applyBorder="1" applyAlignment="1">
      <alignment horizontal="left" vertical="center" wrapText="1"/>
    </xf>
    <xf numFmtId="0" fontId="42" fillId="0" borderId="5" xfId="5" applyFont="1" applyBorder="1" applyAlignment="1">
      <alignment vertical="top" shrinkToFit="1"/>
    </xf>
    <xf numFmtId="0" fontId="36" fillId="13" borderId="5" xfId="5" applyFont="1" applyFill="1" applyBorder="1" applyAlignment="1">
      <alignment horizontal="center" vertical="center"/>
    </xf>
    <xf numFmtId="0" fontId="93" fillId="0" borderId="0" xfId="0" applyFont="1">
      <alignment vertical="center"/>
    </xf>
    <xf numFmtId="0" fontId="95" fillId="0" borderId="0" xfId="0" applyFont="1" applyAlignment="1"/>
    <xf numFmtId="0" fontId="93" fillId="0" borderId="0" xfId="0" applyFont="1" applyAlignment="1">
      <alignment vertical="center" wrapText="1" readingOrder="1"/>
    </xf>
    <xf numFmtId="0" fontId="98" fillId="0" borderId="5" xfId="0" applyFont="1" applyBorder="1" applyAlignment="1">
      <alignment horizontal="center" vertical="center" textRotation="255" wrapText="1" shrinkToFit="1"/>
    </xf>
    <xf numFmtId="0" fontId="93" fillId="0" borderId="5" xfId="0" applyFont="1" applyBorder="1" applyAlignment="1">
      <alignment horizontal="center" vertical="center" textRotation="255" shrinkToFit="1"/>
    </xf>
    <xf numFmtId="0" fontId="98" fillId="0" borderId="5" xfId="0" applyFont="1" applyBorder="1" applyAlignment="1">
      <alignment horizontal="center" vertical="center" textRotation="255" wrapText="1"/>
    </xf>
    <xf numFmtId="0" fontId="99" fillId="0" borderId="5" xfId="0" applyFont="1" applyBorder="1" applyAlignment="1">
      <alignment horizontal="center" vertical="center" textRotation="255" shrinkToFit="1"/>
    </xf>
    <xf numFmtId="0" fontId="93" fillId="0" borderId="154" xfId="0" applyFont="1" applyBorder="1" applyAlignment="1">
      <alignment vertical="center" textRotation="255" wrapText="1"/>
    </xf>
    <xf numFmtId="0" fontId="93" fillId="0" borderId="151" xfId="0" applyFont="1" applyBorder="1" applyAlignment="1">
      <alignment vertical="center" textRotation="255" wrapText="1"/>
    </xf>
    <xf numFmtId="0" fontId="93" fillId="0" borderId="5" xfId="0" applyFont="1" applyBorder="1" applyAlignment="1">
      <alignment horizontal="center" vertical="center" shrinkToFit="1"/>
    </xf>
    <xf numFmtId="0" fontId="95" fillId="0" borderId="0" xfId="0" applyFont="1">
      <alignment vertical="center"/>
    </xf>
    <xf numFmtId="0" fontId="97" fillId="0" borderId="0" xfId="0" applyFont="1" applyAlignment="1">
      <alignment horizontal="justify" vertical="center" wrapText="1"/>
    </xf>
    <xf numFmtId="0" fontId="97" fillId="0" borderId="0" xfId="0" applyFont="1" applyAlignment="1">
      <alignment horizontal="center" vertical="center" wrapText="1"/>
    </xf>
    <xf numFmtId="0" fontId="97" fillId="0" borderId="17" xfId="0" applyFont="1" applyBorder="1" applyAlignment="1">
      <alignment horizontal="center" vertical="center" wrapText="1"/>
    </xf>
    <xf numFmtId="0" fontId="93" fillId="0" borderId="17" xfId="0" applyFont="1" applyBorder="1">
      <alignment vertical="center"/>
    </xf>
    <xf numFmtId="0" fontId="101" fillId="0" borderId="0" xfId="0" applyFont="1">
      <alignment vertical="center"/>
    </xf>
    <xf numFmtId="0" fontId="0" fillId="0" borderId="0" xfId="0" applyAlignment="1">
      <alignment horizontal="left" vertical="center"/>
    </xf>
    <xf numFmtId="0" fontId="101" fillId="0" borderId="0" xfId="0" applyFont="1" applyAlignment="1">
      <alignment horizontal="left" vertical="center"/>
    </xf>
    <xf numFmtId="0" fontId="97" fillId="0" borderId="0" xfId="0" applyFont="1" applyAlignment="1">
      <alignment horizontal="left" vertical="center"/>
    </xf>
    <xf numFmtId="0" fontId="102" fillId="0" borderId="0" xfId="0" applyFont="1" applyAlignment="1">
      <alignment horizontal="left" vertical="center"/>
    </xf>
    <xf numFmtId="0" fontId="82" fillId="0" borderId="5" xfId="0" applyFont="1" applyBorder="1" applyAlignment="1">
      <alignment horizontal="left" vertical="center" wrapText="1"/>
    </xf>
    <xf numFmtId="0" fontId="93" fillId="0" borderId="6" xfId="0" applyFont="1" applyBorder="1" applyAlignment="1">
      <alignment horizontal="left" vertical="center" wrapText="1"/>
    </xf>
    <xf numFmtId="0" fontId="82" fillId="0" borderId="6" xfId="0" applyFont="1" applyBorder="1" applyAlignment="1">
      <alignment horizontal="left" vertical="center" wrapText="1"/>
    </xf>
    <xf numFmtId="0" fontId="93" fillId="0" borderId="5" xfId="0" applyFont="1" applyBorder="1" applyAlignment="1">
      <alignment horizontal="left" vertical="center" wrapText="1"/>
    </xf>
    <xf numFmtId="0" fontId="97" fillId="0" borderId="12" xfId="0" applyFont="1" applyBorder="1" applyAlignment="1">
      <alignment horizontal="center" vertical="center" shrinkToFit="1"/>
    </xf>
    <xf numFmtId="0" fontId="97" fillId="0" borderId="10" xfId="0" applyFont="1" applyBorder="1" applyAlignment="1">
      <alignment horizontal="center" vertical="center" wrapText="1"/>
    </xf>
    <xf numFmtId="0" fontId="39" fillId="0" borderId="10" xfId="0" applyFont="1" applyBorder="1" applyAlignment="1">
      <alignment horizontal="center" vertical="center" wrapText="1"/>
    </xf>
    <xf numFmtId="0" fontId="97" fillId="0" borderId="26" xfId="0" applyFont="1" applyBorder="1" applyAlignment="1">
      <alignment horizontal="justify" vertical="center" wrapText="1"/>
    </xf>
    <xf numFmtId="0" fontId="103" fillId="0" borderId="26" xfId="0" applyFont="1" applyBorder="1" applyAlignment="1">
      <alignment horizontal="left" vertical="center"/>
    </xf>
    <xf numFmtId="0" fontId="93" fillId="0" borderId="5" xfId="0" applyFont="1" applyBorder="1">
      <alignment vertical="center"/>
    </xf>
    <xf numFmtId="0" fontId="39" fillId="0" borderId="0" xfId="0" applyFont="1" applyAlignment="1">
      <alignment horizontal="left" vertical="center"/>
    </xf>
    <xf numFmtId="0" fontId="103" fillId="0" borderId="0" xfId="0" applyFont="1" applyAlignment="1">
      <alignment horizontal="left" vertical="center"/>
    </xf>
    <xf numFmtId="0" fontId="97" fillId="0" borderId="6" xfId="0" applyFont="1" applyBorder="1" applyAlignment="1">
      <alignment horizontal="center" vertical="center" shrinkToFit="1"/>
    </xf>
    <xf numFmtId="0" fontId="97" fillId="0" borderId="6" xfId="0" applyFont="1" applyBorder="1" applyAlignment="1">
      <alignment horizontal="center" vertical="center" wrapText="1"/>
    </xf>
    <xf numFmtId="0" fontId="0" fillId="0" borderId="0" xfId="0" applyAlignment="1">
      <alignment horizontal="center" vertical="center" wrapText="1"/>
    </xf>
    <xf numFmtId="0" fontId="93" fillId="0" borderId="0" xfId="0" applyFont="1" applyAlignment="1">
      <alignment horizontal="center" vertical="center" wrapText="1"/>
    </xf>
    <xf numFmtId="0" fontId="104" fillId="0" borderId="0" xfId="0" applyFont="1" applyAlignment="1">
      <alignment horizontal="center" vertical="center" wrapText="1"/>
    </xf>
    <xf numFmtId="0" fontId="93" fillId="0" borderId="0" xfId="0" applyFont="1" applyAlignment="1">
      <alignment horizontal="left" vertical="center" wrapText="1"/>
    </xf>
    <xf numFmtId="0" fontId="93" fillId="0" borderId="0" xfId="0" applyFont="1" applyAlignment="1">
      <alignment horizontal="right" vertical="center"/>
    </xf>
    <xf numFmtId="0" fontId="104" fillId="0" borderId="0" xfId="0" applyFont="1" applyAlignment="1">
      <alignment horizontal="left" vertical="center"/>
    </xf>
    <xf numFmtId="0" fontId="104" fillId="0" borderId="0" xfId="0" applyFont="1" applyAlignment="1">
      <alignment vertical="center" readingOrder="1"/>
    </xf>
    <xf numFmtId="0" fontId="105" fillId="0" borderId="0" xfId="0" applyFont="1" applyAlignment="1">
      <alignment horizontal="left" vertical="center"/>
    </xf>
    <xf numFmtId="0" fontId="0" fillId="0" borderId="0" xfId="0" applyAlignment="1">
      <alignment vertical="top"/>
    </xf>
    <xf numFmtId="0" fontId="93" fillId="0" borderId="5" xfId="0" applyFont="1" applyBorder="1" applyAlignment="1">
      <alignment horizontal="center" vertical="center" wrapText="1"/>
    </xf>
    <xf numFmtId="0" fontId="107" fillId="0" borderId="10" xfId="0" applyFont="1" applyBorder="1" applyAlignment="1">
      <alignment horizontal="center" vertical="center" wrapText="1"/>
    </xf>
    <xf numFmtId="0" fontId="104" fillId="0" borderId="0" xfId="0" applyFont="1" applyAlignment="1">
      <alignment horizontal="justify" vertical="center" wrapText="1"/>
    </xf>
    <xf numFmtId="0" fontId="104" fillId="0" borderId="26" xfId="0" applyFont="1" applyBorder="1" applyAlignment="1">
      <alignment horizontal="justify" vertical="center" wrapText="1"/>
    </xf>
    <xf numFmtId="0" fontId="104" fillId="0" borderId="26" xfId="0" applyFont="1" applyBorder="1" applyAlignment="1">
      <alignment horizontal="center" vertical="center" wrapText="1"/>
    </xf>
    <xf numFmtId="0" fontId="108" fillId="0" borderId="26" xfId="0" applyFont="1" applyBorder="1" applyAlignment="1">
      <alignment horizontal="left" vertical="center"/>
    </xf>
    <xf numFmtId="0" fontId="96" fillId="0" borderId="0" xfId="0" applyFont="1" applyAlignment="1">
      <alignment horizontal="left" vertical="center"/>
    </xf>
    <xf numFmtId="0" fontId="109" fillId="0" borderId="0" xfId="0" applyFont="1" applyAlignment="1">
      <alignment horizontal="left" vertical="center"/>
    </xf>
    <xf numFmtId="0" fontId="110" fillId="0" borderId="0" xfId="0" applyFont="1" applyAlignment="1">
      <alignment horizontal="left" vertical="center"/>
    </xf>
    <xf numFmtId="0" fontId="94" fillId="0" borderId="0" xfId="0" applyFont="1" applyAlignment="1">
      <alignment horizontal="justify" vertical="center"/>
    </xf>
    <xf numFmtId="0" fontId="93" fillId="6" borderId="0" xfId="0" applyFont="1" applyFill="1">
      <alignment vertical="center"/>
    </xf>
    <xf numFmtId="0" fontId="93" fillId="6" borderId="0" xfId="0" applyFont="1" applyFill="1" applyAlignment="1">
      <alignment horizontal="center" vertical="center"/>
    </xf>
    <xf numFmtId="0" fontId="111" fillId="6" borderId="0" xfId="0" applyFont="1" applyFill="1">
      <alignment vertical="center"/>
    </xf>
    <xf numFmtId="0" fontId="93" fillId="6" borderId="0" xfId="0" applyFont="1" applyFill="1" applyAlignment="1">
      <alignment vertical="center" textRotation="255"/>
    </xf>
    <xf numFmtId="0" fontId="93" fillId="6" borderId="0" xfId="0" applyFont="1" applyFill="1" applyAlignment="1">
      <alignment vertical="top"/>
    </xf>
    <xf numFmtId="0" fontId="93" fillId="6" borderId="0" xfId="0" applyFont="1" applyFill="1" applyAlignment="1">
      <alignment horizontal="right" vertical="top"/>
    </xf>
    <xf numFmtId="38" fontId="93" fillId="6" borderId="0" xfId="1" applyFont="1" applyFill="1" applyBorder="1" applyAlignment="1">
      <alignment vertical="center"/>
    </xf>
    <xf numFmtId="221" fontId="93" fillId="6" borderId="0" xfId="0" applyNumberFormat="1" applyFont="1" applyFill="1">
      <alignment vertical="center"/>
    </xf>
    <xf numFmtId="178" fontId="93" fillId="6" borderId="0" xfId="0" applyNumberFormat="1" applyFont="1" applyFill="1">
      <alignment vertical="center"/>
    </xf>
    <xf numFmtId="222" fontId="93" fillId="6" borderId="0" xfId="1" applyNumberFormat="1" applyFont="1" applyFill="1" applyBorder="1" applyAlignment="1">
      <alignment vertical="center"/>
    </xf>
    <xf numFmtId="0" fontId="93" fillId="6" borderId="0" xfId="0" quotePrefix="1" applyFont="1" applyFill="1">
      <alignment vertical="center"/>
    </xf>
    <xf numFmtId="223" fontId="93" fillId="6" borderId="0" xfId="1" applyNumberFormat="1" applyFont="1" applyFill="1" applyBorder="1" applyAlignment="1">
      <alignment vertical="center"/>
    </xf>
    <xf numFmtId="223" fontId="93" fillId="6" borderId="0" xfId="1" quotePrefix="1" applyNumberFormat="1" applyFont="1" applyFill="1" applyBorder="1" applyAlignment="1">
      <alignment vertical="center"/>
    </xf>
    <xf numFmtId="0" fontId="93" fillId="6" borderId="0" xfId="4" applyNumberFormat="1" applyFont="1" applyFill="1" applyBorder="1" applyAlignment="1">
      <alignment vertical="center"/>
    </xf>
    <xf numFmtId="1" fontId="93" fillId="6" borderId="0" xfId="0" applyNumberFormat="1" applyFont="1" applyFill="1">
      <alignment vertical="center"/>
    </xf>
    <xf numFmtId="0" fontId="5" fillId="6" borderId="0" xfId="0" applyFont="1" applyFill="1" applyAlignment="1">
      <alignment horizontal="right" vertical="center" shrinkToFit="1"/>
    </xf>
    <xf numFmtId="0" fontId="5" fillId="6" borderId="16" xfId="0" applyFont="1" applyFill="1" applyBorder="1" applyAlignment="1">
      <alignment horizontal="right" vertical="center" shrinkToFit="1"/>
    </xf>
    <xf numFmtId="0" fontId="106" fillId="6" borderId="16" xfId="16" applyFont="1" applyFill="1" applyBorder="1" applyAlignment="1">
      <alignment horizontal="right" vertical="center" shrinkToFit="1"/>
    </xf>
    <xf numFmtId="0" fontId="5" fillId="6" borderId="5" xfId="1" applyNumberFormat="1" applyFont="1" applyFill="1" applyBorder="1" applyAlignment="1">
      <alignment horizontal="right" vertical="center" shrinkToFit="1"/>
    </xf>
    <xf numFmtId="0" fontId="5" fillId="0" borderId="5" xfId="1" quotePrefix="1" applyNumberFormat="1" applyFont="1" applyFill="1" applyBorder="1" applyAlignment="1">
      <alignment horizontal="right" vertical="center" shrinkToFit="1"/>
    </xf>
    <xf numFmtId="2" fontId="5" fillId="0" borderId="5" xfId="1" quotePrefix="1" applyNumberFormat="1" applyFont="1" applyFill="1" applyBorder="1" applyAlignment="1">
      <alignment horizontal="right" vertical="center" shrinkToFit="1"/>
    </xf>
    <xf numFmtId="2" fontId="106" fillId="0" borderId="5" xfId="16" applyNumberFormat="1" applyFont="1" applyBorder="1" applyAlignment="1">
      <alignment horizontal="right" vertical="center" shrinkToFit="1"/>
    </xf>
    <xf numFmtId="0" fontId="5" fillId="6" borderId="5" xfId="0" applyFont="1" applyFill="1" applyBorder="1" applyAlignment="1">
      <alignment horizontal="right" vertical="center" shrinkToFit="1"/>
    </xf>
    <xf numFmtId="0" fontId="106" fillId="6" borderId="5" xfId="16" applyFont="1" applyFill="1" applyBorder="1" applyAlignment="1">
      <alignment horizontal="right" vertical="center" shrinkToFit="1"/>
    </xf>
    <xf numFmtId="205" fontId="106" fillId="6" borderId="5" xfId="16" applyNumberFormat="1" applyFont="1" applyFill="1" applyBorder="1" applyAlignment="1">
      <alignment horizontal="right" vertical="center" shrinkToFit="1"/>
    </xf>
    <xf numFmtId="38" fontId="5" fillId="6" borderId="5" xfId="1" applyFont="1" applyFill="1" applyBorder="1" applyAlignment="1">
      <alignment horizontal="right" vertical="center" shrinkToFit="1"/>
    </xf>
    <xf numFmtId="0" fontId="5" fillId="6" borderId="5" xfId="4" applyNumberFormat="1" applyFont="1" applyFill="1" applyBorder="1" applyAlignment="1">
      <alignment horizontal="right" vertical="center" shrinkToFit="1"/>
    </xf>
    <xf numFmtId="38" fontId="106" fillId="6" borderId="5" xfId="1" applyFont="1" applyFill="1" applyBorder="1" applyAlignment="1">
      <alignment horizontal="right" vertical="center" shrinkToFit="1"/>
    </xf>
    <xf numFmtId="38" fontId="35" fillId="6" borderId="5" xfId="1" applyFont="1" applyFill="1" applyBorder="1" applyAlignment="1">
      <alignment horizontal="right" vertical="center" shrinkToFit="1"/>
    </xf>
    <xf numFmtId="205" fontId="5" fillId="6" borderId="5" xfId="0" applyNumberFormat="1" applyFont="1" applyFill="1" applyBorder="1" applyAlignment="1">
      <alignment horizontal="right" vertical="center" shrinkToFit="1"/>
    </xf>
    <xf numFmtId="224" fontId="106" fillId="6" borderId="5" xfId="16" applyNumberFormat="1" applyFont="1" applyFill="1" applyBorder="1" applyAlignment="1">
      <alignment horizontal="right" vertical="center" shrinkToFit="1"/>
    </xf>
    <xf numFmtId="178" fontId="106" fillId="6" borderId="5" xfId="16" applyNumberFormat="1" applyFont="1" applyFill="1" applyBorder="1" applyAlignment="1">
      <alignment horizontal="right" vertical="center" shrinkToFit="1"/>
    </xf>
    <xf numFmtId="225" fontId="106" fillId="6" borderId="5" xfId="16" applyNumberFormat="1" applyFont="1" applyFill="1" applyBorder="1" applyAlignment="1">
      <alignment horizontal="right" vertical="center" shrinkToFit="1"/>
    </xf>
    <xf numFmtId="205" fontId="5" fillId="6" borderId="5" xfId="0" quotePrefix="1" applyNumberFormat="1" applyFont="1" applyFill="1" applyBorder="1" applyAlignment="1">
      <alignment horizontal="right" vertical="center" shrinkToFit="1"/>
    </xf>
    <xf numFmtId="0" fontId="99" fillId="6" borderId="0" xfId="0" applyFont="1" applyFill="1" applyAlignment="1">
      <alignment horizontal="center" vertical="center"/>
    </xf>
    <xf numFmtId="0" fontId="99" fillId="6" borderId="0" xfId="0" applyFont="1" applyFill="1" applyAlignment="1">
      <alignment horizontal="center" vertical="center" wrapText="1"/>
    </xf>
    <xf numFmtId="0" fontId="99" fillId="6" borderId="0" xfId="0" applyFont="1" applyFill="1" applyAlignment="1">
      <alignment vertical="center" wrapText="1"/>
    </xf>
    <xf numFmtId="0" fontId="99" fillId="6" borderId="0" xfId="0" applyFont="1" applyFill="1">
      <alignment vertical="center"/>
    </xf>
    <xf numFmtId="0" fontId="93" fillId="6" borderId="26" xfId="0" applyFont="1" applyFill="1" applyBorder="1">
      <alignment vertical="center"/>
    </xf>
    <xf numFmtId="0" fontId="93" fillId="6" borderId="0" xfId="0" applyFont="1" applyFill="1" applyAlignment="1">
      <alignment horizontal="left" vertical="center"/>
    </xf>
    <xf numFmtId="0" fontId="93" fillId="6" borderId="0" xfId="0" quotePrefix="1" applyFont="1" applyFill="1" applyAlignment="1">
      <alignment horizontal="right" vertical="center"/>
    </xf>
    <xf numFmtId="0" fontId="6" fillId="17" borderId="5" xfId="0" applyFont="1" applyFill="1" applyBorder="1" applyAlignment="1">
      <alignment horizontal="center" vertical="center"/>
    </xf>
    <xf numFmtId="205" fontId="6" fillId="17" borderId="5" xfId="0" applyNumberFormat="1" applyFont="1" applyFill="1" applyBorder="1" applyAlignment="1">
      <alignment horizontal="center" vertical="center"/>
    </xf>
    <xf numFmtId="205" fontId="6" fillId="2" borderId="0" xfId="0" applyNumberFormat="1" applyFont="1" applyFill="1" applyAlignment="1">
      <alignment horizontal="left" vertical="center"/>
    </xf>
    <xf numFmtId="0" fontId="9" fillId="0" borderId="0" xfId="17" applyFont="1" applyAlignment="1" applyProtection="1">
      <protection locked="0"/>
    </xf>
    <xf numFmtId="0" fontId="8" fillId="0" borderId="0" xfId="17" applyFont="1" applyAlignment="1" applyProtection="1">
      <alignment horizontal="center" vertical="center"/>
      <protection locked="0"/>
    </xf>
    <xf numFmtId="0" fontId="36" fillId="0" borderId="0" xfId="17" applyFont="1" applyAlignment="1" applyProtection="1">
      <alignment horizontal="center" vertical="center"/>
      <protection locked="0"/>
    </xf>
    <xf numFmtId="0" fontId="36" fillId="0" borderId="0" xfId="5" applyFont="1" applyAlignment="1">
      <alignment horizontal="center" vertical="top" textRotation="255" wrapText="1"/>
    </xf>
    <xf numFmtId="0" fontId="8" fillId="0" borderId="0" xfId="17" applyFont="1" applyAlignment="1" applyProtection="1">
      <alignment vertical="top" textRotation="255"/>
      <protection locked="0"/>
    </xf>
    <xf numFmtId="0" fontId="8" fillId="0" borderId="0" xfId="17" applyFont="1" applyAlignment="1" applyProtection="1">
      <protection locked="0"/>
    </xf>
    <xf numFmtId="0" fontId="42" fillId="0" borderId="0" xfId="17" applyFont="1" applyProtection="1">
      <alignment vertical="center"/>
      <protection locked="0"/>
    </xf>
    <xf numFmtId="0" fontId="112" fillId="0" borderId="0" xfId="17" applyFont="1" applyProtection="1">
      <alignment vertical="center"/>
      <protection locked="0"/>
    </xf>
    <xf numFmtId="0" fontId="87" fillId="0" borderId="0" xfId="17" applyFont="1" applyAlignment="1" applyProtection="1">
      <protection locked="0"/>
    </xf>
    <xf numFmtId="0" fontId="116" fillId="0" borderId="0" xfId="17" applyFont="1" applyAlignment="1" applyProtection="1">
      <protection locked="0"/>
    </xf>
    <xf numFmtId="0" fontId="9" fillId="0" borderId="0" xfId="17" applyFont="1" applyProtection="1">
      <alignment vertical="center"/>
      <protection locked="0"/>
    </xf>
    <xf numFmtId="0" fontId="51" fillId="0" borderId="0" xfId="17" applyFont="1" applyAlignment="1" applyProtection="1">
      <protection locked="0"/>
    </xf>
    <xf numFmtId="0" fontId="42" fillId="0" borderId="0" xfId="17" applyFont="1" applyAlignment="1" applyProtection="1">
      <protection locked="0"/>
    </xf>
    <xf numFmtId="0" fontId="119" fillId="0" borderId="0" xfId="17" applyFont="1" applyAlignment="1" applyProtection="1">
      <protection locked="0"/>
    </xf>
    <xf numFmtId="0" fontId="14" fillId="0" borderId="0" xfId="17" applyFont="1" applyProtection="1">
      <alignment vertical="center"/>
      <protection locked="0"/>
    </xf>
    <xf numFmtId="0" fontId="87" fillId="0" borderId="0" xfId="17" applyFont="1" applyProtection="1">
      <alignment vertical="center"/>
      <protection locked="0"/>
    </xf>
    <xf numFmtId="0" fontId="55" fillId="0" borderId="0" xfId="17" applyFont="1" applyAlignment="1" applyProtection="1">
      <alignment horizontal="center" vertical="center"/>
      <protection locked="0"/>
    </xf>
    <xf numFmtId="0" fontId="55" fillId="0" borderId="0" xfId="5" applyFont="1" applyAlignment="1">
      <alignment horizontal="center" vertical="center" wrapText="1"/>
    </xf>
    <xf numFmtId="0" fontId="9" fillId="0" borderId="0" xfId="17" applyFont="1" applyAlignment="1" applyProtection="1">
      <alignment horizontal="right"/>
      <protection locked="0"/>
    </xf>
    <xf numFmtId="0" fontId="97" fillId="0" borderId="7" xfId="0" applyFont="1" applyBorder="1" applyAlignment="1">
      <alignment horizontal="center" vertical="center" wrapText="1"/>
    </xf>
    <xf numFmtId="0" fontId="72" fillId="17" borderId="0" xfId="5" applyFont="1" applyFill="1" applyAlignment="1">
      <alignment horizontal="left" vertical="center"/>
    </xf>
    <xf numFmtId="0" fontId="9" fillId="17" borderId="26" xfId="9" applyFont="1" applyFill="1" applyBorder="1" applyAlignment="1">
      <alignment horizontal="right" vertical="center"/>
    </xf>
    <xf numFmtId="0" fontId="9" fillId="2" borderId="8" xfId="0" applyFont="1" applyFill="1" applyBorder="1" applyAlignment="1">
      <alignment horizontal="center" vertical="center"/>
    </xf>
    <xf numFmtId="0" fontId="9" fillId="2" borderId="5" xfId="0" applyFont="1" applyFill="1" applyBorder="1" applyAlignment="1">
      <alignment horizontal="center" vertical="center"/>
    </xf>
    <xf numFmtId="205" fontId="9" fillId="2" borderId="15" xfId="0" applyNumberFormat="1" applyFont="1" applyFill="1" applyBorder="1" applyAlignment="1">
      <alignment horizontal="center" vertical="center" wrapText="1"/>
    </xf>
    <xf numFmtId="0" fontId="9" fillId="2" borderId="16" xfId="0" applyFont="1" applyFill="1" applyBorder="1" applyAlignment="1">
      <alignment horizontal="center" vertical="center"/>
    </xf>
    <xf numFmtId="205" fontId="9" fillId="2" borderId="8" xfId="0" applyNumberFormat="1" applyFont="1" applyFill="1" applyBorder="1" applyAlignment="1">
      <alignment horizontal="center" vertical="center" wrapText="1"/>
    </xf>
    <xf numFmtId="0" fontId="9" fillId="2" borderId="6" xfId="0" applyFont="1" applyFill="1" applyBorder="1" applyAlignment="1">
      <alignment horizontal="center" vertical="center"/>
    </xf>
    <xf numFmtId="217" fontId="8" fillId="2" borderId="6" xfId="0" applyNumberFormat="1" applyFont="1" applyFill="1" applyBorder="1" applyAlignment="1">
      <alignment horizontal="right" vertical="center"/>
    </xf>
    <xf numFmtId="206" fontId="8" fillId="2" borderId="8" xfId="0" applyNumberFormat="1" applyFont="1" applyFill="1" applyBorder="1" applyAlignment="1">
      <alignment horizontal="center" vertical="center"/>
    </xf>
    <xf numFmtId="205" fontId="93" fillId="0" borderId="5" xfId="0" applyNumberFormat="1" applyFont="1" applyBorder="1" applyAlignment="1">
      <alignment vertical="center" wrapText="1" shrinkToFit="1"/>
    </xf>
    <xf numFmtId="0" fontId="8" fillId="0" borderId="11" xfId="0" applyFont="1" applyBorder="1" applyAlignment="1">
      <alignment horizontal="center" wrapText="1"/>
    </xf>
    <xf numFmtId="0" fontId="8" fillId="0" borderId="8" xfId="0" applyFont="1" applyBorder="1" applyAlignment="1">
      <alignment horizontal="center" wrapText="1"/>
    </xf>
    <xf numFmtId="0" fontId="8" fillId="0" borderId="20" xfId="0" applyFont="1" applyBorder="1" applyAlignment="1">
      <alignment horizontal="center" wrapText="1"/>
    </xf>
    <xf numFmtId="0" fontId="60" fillId="0" borderId="0" xfId="5" applyFont="1">
      <alignment vertical="center"/>
    </xf>
    <xf numFmtId="0" fontId="95" fillId="0" borderId="0" xfId="0" applyFont="1" applyAlignment="1">
      <alignment horizontal="left" vertical="center"/>
    </xf>
    <xf numFmtId="0" fontId="61" fillId="0" borderId="0" xfId="0" applyFont="1" applyAlignment="1">
      <alignment horizontal="left" vertical="center"/>
    </xf>
    <xf numFmtId="0" fontId="9" fillId="0" borderId="0" xfId="8" applyFont="1">
      <alignment vertical="center"/>
    </xf>
    <xf numFmtId="0" fontId="6" fillId="0" borderId="0" xfId="8" applyFont="1" applyAlignment="1">
      <alignment horizontal="right" vertical="center"/>
    </xf>
    <xf numFmtId="0" fontId="60" fillId="0" borderId="0" xfId="5" applyFont="1" applyAlignment="1">
      <alignment horizontal="right" vertical="center"/>
    </xf>
    <xf numFmtId="0" fontId="6" fillId="0" borderId="0" xfId="9" applyFont="1" applyAlignment="1"/>
    <xf numFmtId="0" fontId="9" fillId="0" borderId="0" xfId="9" applyFont="1" applyAlignment="1"/>
    <xf numFmtId="0" fontId="6" fillId="0" borderId="0" xfId="9" applyFont="1" applyAlignment="1">
      <alignment horizontal="right" vertical="center"/>
    </xf>
    <xf numFmtId="0" fontId="95" fillId="0" borderId="0" xfId="0" applyFont="1" applyAlignment="1">
      <alignment horizontal="right" vertical="center"/>
    </xf>
    <xf numFmtId="0" fontId="9" fillId="2" borderId="12" xfId="0" applyFont="1" applyFill="1" applyBorder="1" applyAlignment="1">
      <alignment horizontal="center" vertical="center"/>
    </xf>
    <xf numFmtId="0" fontId="8" fillId="6" borderId="0" xfId="0" applyFont="1" applyFill="1">
      <alignment vertical="center"/>
    </xf>
    <xf numFmtId="0" fontId="8" fillId="6" borderId="0" xfId="0" applyFont="1" applyFill="1" applyAlignment="1">
      <alignment horizontal="center" vertical="center" shrinkToFit="1"/>
    </xf>
    <xf numFmtId="0" fontId="8" fillId="6" borderId="0" xfId="0" applyFont="1" applyFill="1" applyAlignment="1">
      <alignment horizontal="center" vertical="center"/>
    </xf>
    <xf numFmtId="0" fontId="8" fillId="6" borderId="0" xfId="0" applyFont="1" applyFill="1" applyAlignment="1"/>
    <xf numFmtId="0" fontId="21" fillId="0" borderId="0" xfId="0" applyFont="1" applyAlignment="1">
      <alignment vertical="center" wrapText="1"/>
    </xf>
    <xf numFmtId="0" fontId="99" fillId="6" borderId="13" xfId="0" applyFont="1" applyFill="1" applyBorder="1" applyAlignment="1">
      <alignment vertical="center" wrapText="1"/>
    </xf>
    <xf numFmtId="0" fontId="51" fillId="0" borderId="0" xfId="17" applyFont="1" applyProtection="1">
      <alignment vertical="center"/>
      <protection locked="0"/>
    </xf>
    <xf numFmtId="209" fontId="9" fillId="0" borderId="0" xfId="9" applyNumberFormat="1" applyFont="1" applyAlignment="1">
      <alignment horizontal="center" vertical="center" wrapText="1"/>
    </xf>
    <xf numFmtId="0" fontId="8" fillId="0" borderId="5" xfId="9" applyFont="1" applyBorder="1" applyAlignment="1">
      <alignment horizontal="center" vertical="center" shrinkToFit="1"/>
    </xf>
    <xf numFmtId="0" fontId="8" fillId="0" borderId="5" xfId="9" applyFont="1" applyBorder="1" applyAlignment="1">
      <alignment horizontal="center" vertical="center" wrapText="1"/>
    </xf>
    <xf numFmtId="226" fontId="9" fillId="0" borderId="5" xfId="9" applyNumberFormat="1" applyFont="1" applyBorder="1" applyAlignment="1">
      <alignment horizontal="center" vertical="center" wrapText="1"/>
    </xf>
    <xf numFmtId="210" fontId="9"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1" fillId="0" borderId="0" xfId="12" applyFont="1" applyAlignment="1">
      <alignment vertical="center"/>
    </xf>
    <xf numFmtId="0" fontId="81" fillId="6" borderId="0" xfId="12" applyFont="1" applyFill="1" applyAlignment="1">
      <alignment vertical="center"/>
    </xf>
    <xf numFmtId="0" fontId="61" fillId="6" borderId="0" xfId="9" applyFont="1" applyFill="1" applyAlignment="1">
      <alignment horizontal="left" vertical="center"/>
    </xf>
    <xf numFmtId="0" fontId="99" fillId="6" borderId="20" xfId="0" applyFont="1" applyFill="1" applyBorder="1" applyAlignment="1">
      <alignment vertical="center" wrapText="1"/>
    </xf>
    <xf numFmtId="221" fontId="93" fillId="6" borderId="16" xfId="0" applyNumberFormat="1" applyFont="1" applyFill="1" applyBorder="1" applyAlignment="1">
      <alignment horizontal="right" vertical="center" shrinkToFit="1"/>
    </xf>
    <xf numFmtId="0" fontId="93" fillId="6" borderId="16" xfId="0" applyFont="1" applyFill="1" applyBorder="1" applyAlignment="1">
      <alignment horizontal="center" vertical="center" shrinkToFit="1"/>
    </xf>
    <xf numFmtId="38" fontId="93" fillId="6" borderId="16" xfId="1" applyFont="1" applyFill="1" applyBorder="1" applyAlignment="1">
      <alignment horizontal="center" vertical="center" shrinkToFit="1"/>
    </xf>
    <xf numFmtId="38" fontId="93" fillId="6" borderId="111" xfId="1" applyFont="1" applyFill="1" applyBorder="1" applyAlignment="1">
      <alignment horizontal="center" vertical="center" shrinkToFit="1"/>
    </xf>
    <xf numFmtId="221" fontId="93" fillId="6" borderId="16" xfId="0" applyNumberFormat="1" applyFont="1" applyFill="1" applyBorder="1" applyAlignment="1">
      <alignment horizontal="center" vertical="center" shrinkToFit="1"/>
    </xf>
    <xf numFmtId="0" fontId="93" fillId="6" borderId="16" xfId="0" applyFont="1" applyFill="1" applyBorder="1" applyAlignment="1">
      <alignment vertical="center" shrinkToFit="1"/>
    </xf>
    <xf numFmtId="195" fontId="93" fillId="6" borderId="16" xfId="1" applyNumberFormat="1" applyFont="1" applyFill="1" applyBorder="1" applyAlignment="1">
      <alignment horizontal="left" vertical="center" shrinkToFit="1"/>
    </xf>
    <xf numFmtId="38" fontId="93" fillId="6" borderId="14" xfId="1" applyFont="1" applyFill="1" applyBorder="1" applyAlignment="1">
      <alignment horizontal="center" vertical="center" shrinkToFit="1"/>
    </xf>
    <xf numFmtId="0" fontId="106" fillId="6" borderId="168" xfId="16" applyFont="1" applyFill="1" applyBorder="1" applyAlignment="1">
      <alignment horizontal="right" vertical="center" shrinkToFit="1"/>
    </xf>
    <xf numFmtId="205" fontId="5" fillId="6" borderId="168" xfId="0" quotePrefix="1" applyNumberFormat="1" applyFont="1" applyFill="1" applyBorder="1" applyAlignment="1">
      <alignment horizontal="right" vertical="center" shrinkToFit="1"/>
    </xf>
    <xf numFmtId="0" fontId="5" fillId="6" borderId="168" xfId="0" applyFont="1" applyFill="1" applyBorder="1" applyAlignment="1">
      <alignment horizontal="right" vertical="center" shrinkToFit="1"/>
    </xf>
    <xf numFmtId="225" fontId="106" fillId="6" borderId="168" xfId="16" applyNumberFormat="1" applyFont="1" applyFill="1" applyBorder="1" applyAlignment="1">
      <alignment horizontal="right" vertical="center" shrinkToFit="1"/>
    </xf>
    <xf numFmtId="38" fontId="106" fillId="6" borderId="168" xfId="1" applyFont="1" applyFill="1" applyBorder="1" applyAlignment="1">
      <alignment horizontal="right" vertical="center" shrinkToFit="1"/>
    </xf>
    <xf numFmtId="38" fontId="5" fillId="6" borderId="168" xfId="1" applyFont="1" applyFill="1" applyBorder="1" applyAlignment="1">
      <alignment horizontal="right" vertical="center" shrinkToFit="1"/>
    </xf>
    <xf numFmtId="178" fontId="106" fillId="6" borderId="168" xfId="16" applyNumberFormat="1" applyFont="1" applyFill="1" applyBorder="1" applyAlignment="1">
      <alignment horizontal="right" vertical="center" shrinkToFit="1"/>
    </xf>
    <xf numFmtId="224" fontId="106" fillId="6" borderId="168" xfId="16" applyNumberFormat="1" applyFont="1" applyFill="1" applyBorder="1" applyAlignment="1">
      <alignment horizontal="right" vertical="center" shrinkToFit="1"/>
    </xf>
    <xf numFmtId="205" fontId="5" fillId="6" borderId="168" xfId="0" applyNumberFormat="1" applyFont="1" applyFill="1" applyBorder="1" applyAlignment="1">
      <alignment horizontal="right" vertical="center" shrinkToFit="1"/>
    </xf>
    <xf numFmtId="205" fontId="106" fillId="6" borderId="168" xfId="16" applyNumberFormat="1" applyFont="1" applyFill="1" applyBorder="1" applyAlignment="1">
      <alignment horizontal="right" vertical="center" shrinkToFit="1"/>
    </xf>
    <xf numFmtId="38" fontId="35" fillId="6" borderId="168" xfId="1" applyFont="1" applyFill="1" applyBorder="1" applyAlignment="1">
      <alignment horizontal="right" vertical="center" shrinkToFit="1"/>
    </xf>
    <xf numFmtId="0" fontId="5" fillId="6" borderId="168" xfId="4" applyNumberFormat="1" applyFont="1" applyFill="1" applyBorder="1" applyAlignment="1">
      <alignment horizontal="right" vertical="center" shrinkToFit="1"/>
    </xf>
    <xf numFmtId="2" fontId="106" fillId="0" borderId="168" xfId="16" applyNumberFormat="1" applyFont="1" applyBorder="1" applyAlignment="1">
      <alignment horizontal="right" vertical="center" shrinkToFit="1"/>
    </xf>
    <xf numFmtId="2" fontId="5" fillId="0" borderId="168" xfId="1" quotePrefix="1" applyNumberFormat="1" applyFont="1" applyFill="1" applyBorder="1" applyAlignment="1">
      <alignment horizontal="right" vertical="center" shrinkToFit="1"/>
    </xf>
    <xf numFmtId="0" fontId="5" fillId="0" borderId="168" xfId="1" quotePrefix="1" applyNumberFormat="1" applyFont="1" applyFill="1" applyBorder="1" applyAlignment="1">
      <alignment horizontal="right" vertical="center" shrinkToFit="1"/>
    </xf>
    <xf numFmtId="0" fontId="5" fillId="6" borderId="168" xfId="1" applyNumberFormat="1" applyFont="1" applyFill="1" applyBorder="1" applyAlignment="1">
      <alignment horizontal="right" vertical="center" shrinkToFit="1"/>
    </xf>
    <xf numFmtId="0" fontId="36" fillId="0" borderId="0" xfId="0" applyFont="1">
      <alignment vertical="center"/>
    </xf>
    <xf numFmtId="0" fontId="36" fillId="0" borderId="17" xfId="0" applyFont="1" applyBorder="1" applyAlignment="1">
      <alignment horizontal="right" vertical="center"/>
    </xf>
    <xf numFmtId="0" fontId="8" fillId="0" borderId="10" xfId="0" applyFont="1" applyBorder="1" applyAlignment="1"/>
    <xf numFmtId="0" fontId="8" fillId="0" borderId="6" xfId="0" applyFont="1" applyBorder="1" applyAlignment="1"/>
    <xf numFmtId="0" fontId="41" fillId="0" borderId="0" xfId="12" applyFont="1" applyAlignment="1">
      <alignment vertical="center"/>
    </xf>
    <xf numFmtId="0" fontId="43" fillId="0" borderId="0" xfId="12" applyFont="1" applyAlignment="1">
      <alignment vertical="center"/>
    </xf>
    <xf numFmtId="0" fontId="6" fillId="12" borderId="0" xfId="0" applyFont="1" applyFill="1">
      <alignment vertical="center"/>
    </xf>
    <xf numFmtId="0" fontId="9" fillId="0" borderId="97" xfId="0" applyFont="1" applyBorder="1">
      <alignment vertical="center"/>
    </xf>
    <xf numFmtId="0" fontId="9" fillId="0" borderId="96" xfId="0" applyFont="1" applyBorder="1">
      <alignment vertical="center"/>
    </xf>
    <xf numFmtId="0" fontId="12" fillId="0" borderId="49" xfId="0" applyFont="1" applyBorder="1">
      <alignment vertical="center"/>
    </xf>
    <xf numFmtId="0" fontId="9" fillId="0" borderId="95" xfId="0" applyFont="1" applyBorder="1">
      <alignment vertical="center"/>
    </xf>
    <xf numFmtId="0" fontId="9" fillId="0" borderId="7" xfId="0" applyFont="1" applyBorder="1">
      <alignment vertical="center"/>
    </xf>
    <xf numFmtId="0" fontId="12" fillId="0" borderId="51" xfId="0" applyFont="1" applyBorder="1">
      <alignment vertical="center"/>
    </xf>
    <xf numFmtId="0" fontId="9" fillId="0" borderId="51" xfId="0" applyFont="1" applyBorder="1">
      <alignment vertical="center"/>
    </xf>
    <xf numFmtId="0" fontId="9" fillId="0" borderId="94" xfId="0" applyFont="1" applyBorder="1">
      <alignment vertical="center"/>
    </xf>
    <xf numFmtId="0" fontId="9" fillId="0" borderId="93" xfId="0" applyFont="1" applyBorder="1">
      <alignment vertical="center"/>
    </xf>
    <xf numFmtId="0" fontId="15" fillId="0" borderId="5" xfId="0" applyFont="1" applyBorder="1">
      <alignment vertical="center"/>
    </xf>
    <xf numFmtId="0" fontId="15" fillId="0" borderId="5" xfId="0" applyFont="1" applyBorder="1" applyAlignment="1">
      <alignment vertical="center" shrinkToFit="1"/>
    </xf>
    <xf numFmtId="0" fontId="15" fillId="0" borderId="5" xfId="0" applyFont="1" applyBorder="1" applyAlignment="1">
      <alignment vertical="center" wrapText="1"/>
    </xf>
    <xf numFmtId="0" fontId="15" fillId="0" borderId="12" xfId="0" applyFont="1" applyBorder="1">
      <alignment vertical="center"/>
    </xf>
    <xf numFmtId="0" fontId="9" fillId="0" borderId="20" xfId="0" applyFont="1" applyBorder="1" applyAlignment="1">
      <alignment horizontal="left" vertical="center"/>
    </xf>
    <xf numFmtId="0" fontId="15" fillId="0" borderId="29" xfId="0" applyFont="1" applyBorder="1" applyAlignment="1">
      <alignment horizontal="left" vertical="center"/>
    </xf>
    <xf numFmtId="0" fontId="15" fillId="0" borderId="12" xfId="0" applyFont="1" applyBorder="1" applyAlignment="1">
      <alignment vertical="center" shrinkToFit="1"/>
    </xf>
    <xf numFmtId="0" fontId="15" fillId="0" borderId="87" xfId="0" applyFont="1" applyBorder="1" applyAlignment="1">
      <alignment horizontal="left" vertical="center"/>
    </xf>
    <xf numFmtId="0" fontId="15" fillId="0" borderId="87" xfId="0" applyFont="1" applyBorder="1">
      <alignment vertical="center"/>
    </xf>
    <xf numFmtId="0" fontId="15" fillId="0" borderId="87" xfId="0" applyFont="1" applyBorder="1" applyAlignment="1">
      <alignment vertical="center" wrapText="1"/>
    </xf>
    <xf numFmtId="0" fontId="15" fillId="0" borderId="5" xfId="0" applyFont="1" applyBorder="1" applyAlignment="1">
      <alignment horizontal="left" vertical="center"/>
    </xf>
    <xf numFmtId="0" fontId="15" fillId="11" borderId="5" xfId="0" applyFont="1" applyFill="1" applyBorder="1" applyAlignment="1">
      <alignment horizontal="left" vertical="center"/>
    </xf>
    <xf numFmtId="0" fontId="15" fillId="11" borderId="5" xfId="0" applyFont="1" applyFill="1" applyBorder="1" applyAlignment="1">
      <alignment vertical="center" wrapText="1"/>
    </xf>
    <xf numFmtId="0" fontId="15" fillId="11" borderId="5" xfId="0" applyFont="1" applyFill="1" applyBorder="1">
      <alignment vertical="center"/>
    </xf>
    <xf numFmtId="0" fontId="9" fillId="4" borderId="5" xfId="0" applyFont="1" applyFill="1" applyBorder="1" applyAlignment="1">
      <alignment horizontal="center" vertical="center"/>
    </xf>
    <xf numFmtId="0" fontId="15" fillId="0" borderId="70" xfId="0" applyFont="1" applyBorder="1" applyAlignment="1">
      <alignment horizontal="center" vertical="center"/>
    </xf>
    <xf numFmtId="0" fontId="9" fillId="3" borderId="48" xfId="0" applyFont="1" applyFill="1" applyBorder="1" applyProtection="1">
      <alignment vertical="center"/>
      <protection locked="0"/>
    </xf>
    <xf numFmtId="0" fontId="9" fillId="0" borderId="46" xfId="0" applyFont="1" applyBorder="1">
      <alignment vertical="center"/>
    </xf>
    <xf numFmtId="0" fontId="43" fillId="6" borderId="0" xfId="12" applyFont="1" applyFill="1" applyAlignment="1">
      <alignment vertical="center"/>
    </xf>
    <xf numFmtId="0" fontId="41" fillId="0" borderId="0" xfId="12" applyFont="1" applyAlignment="1">
      <alignment horizontal="center" vertical="center"/>
    </xf>
    <xf numFmtId="0" fontId="43" fillId="0" borderId="0" xfId="12" applyFont="1" applyAlignment="1">
      <alignment vertical="center" wrapText="1"/>
    </xf>
    <xf numFmtId="0" fontId="43" fillId="0" borderId="0" xfId="12" applyFont="1" applyAlignment="1">
      <alignment horizontal="left" vertical="center"/>
    </xf>
    <xf numFmtId="0" fontId="43" fillId="0" borderId="0" xfId="12" applyFont="1" applyAlignment="1">
      <alignment horizontal="center" vertical="center"/>
    </xf>
    <xf numFmtId="0" fontId="41" fillId="6" borderId="0" xfId="12" applyFont="1" applyFill="1" applyAlignment="1">
      <alignment vertical="center"/>
    </xf>
    <xf numFmtId="0" fontId="42" fillId="0" borderId="0" xfId="12" applyFont="1" applyAlignment="1">
      <alignment vertical="center"/>
    </xf>
    <xf numFmtId="0" fontId="42" fillId="0" borderId="0" xfId="12" applyFont="1" applyAlignment="1">
      <alignment vertical="center" wrapText="1"/>
    </xf>
    <xf numFmtId="0" fontId="42" fillId="0" borderId="0" xfId="12" applyFont="1" applyAlignment="1">
      <alignment horizontal="center" vertical="center"/>
    </xf>
    <xf numFmtId="0" fontId="42" fillId="6" borderId="0" xfId="12" applyFont="1" applyFill="1" applyAlignment="1">
      <alignment vertical="center"/>
    </xf>
    <xf numFmtId="0" fontId="9" fillId="0" borderId="0" xfId="9" applyFont="1">
      <alignment vertical="center"/>
    </xf>
    <xf numFmtId="2" fontId="8" fillId="0" borderId="0" xfId="0" applyNumberFormat="1" applyFont="1">
      <alignment vertical="center"/>
    </xf>
    <xf numFmtId="0" fontId="133" fillId="0" borderId="0" xfId="0" applyFont="1">
      <alignment vertical="center"/>
    </xf>
    <xf numFmtId="0" fontId="12" fillId="0" borderId="0" xfId="0" applyFont="1" applyAlignment="1">
      <alignment horizontal="left" vertical="top" wrapText="1"/>
    </xf>
    <xf numFmtId="0" fontId="15" fillId="0" borderId="0" xfId="0" applyFont="1" applyAlignment="1">
      <alignment horizontal="left" vertical="center" wrapText="1"/>
    </xf>
    <xf numFmtId="0" fontId="12" fillId="0" borderId="0" xfId="0" applyFont="1" applyAlignment="1">
      <alignment vertical="top" wrapText="1"/>
    </xf>
    <xf numFmtId="0" fontId="12"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1" fillId="6" borderId="0" xfId="0" applyFont="1" applyFill="1" applyAlignment="1">
      <alignment horizontal="left" vertical="center"/>
    </xf>
    <xf numFmtId="0" fontId="53" fillId="0" borderId="0" xfId="0" applyFont="1" applyAlignment="1">
      <alignment horizontal="left" vertical="center" wrapText="1"/>
    </xf>
    <xf numFmtId="0" fontId="12" fillId="0" borderId="0" xfId="0" applyFont="1" applyAlignment="1">
      <alignment wrapText="1"/>
    </xf>
    <xf numFmtId="0" fontId="6" fillId="0" borderId="26" xfId="0" applyFont="1" applyBorder="1" applyAlignment="1">
      <alignment horizontal="left" vertical="center" wrapText="1"/>
    </xf>
    <xf numFmtId="192" fontId="20" fillId="0" borderId="0" xfId="1" applyNumberFormat="1" applyFont="1" applyFill="1" applyBorder="1" applyAlignment="1">
      <alignment horizontal="right" vertical="center" shrinkToFit="1"/>
    </xf>
    <xf numFmtId="192" fontId="20" fillId="0" borderId="0" xfId="1" applyNumberFormat="1" applyFont="1" applyFill="1" applyBorder="1" applyAlignment="1">
      <alignment horizontal="left" vertical="center" shrinkToFit="1"/>
    </xf>
    <xf numFmtId="192" fontId="19" fillId="0" borderId="0" xfId="1" applyNumberFormat="1" applyFont="1" applyFill="1" applyBorder="1" applyAlignment="1">
      <alignment horizontal="left" vertical="center" shrinkToFit="1"/>
    </xf>
    <xf numFmtId="210" fontId="9" fillId="0" borderId="0" xfId="9" applyNumberFormat="1" applyFont="1" applyAlignment="1">
      <alignment horizontal="center" vertical="center" wrapText="1"/>
    </xf>
    <xf numFmtId="0" fontId="9" fillId="0" borderId="0" xfId="9" applyFont="1" applyAlignment="1">
      <alignment horizontal="center" vertical="center" wrapText="1"/>
    </xf>
    <xf numFmtId="0" fontId="12" fillId="0" borderId="0" xfId="9" applyFont="1">
      <alignment vertical="center"/>
    </xf>
    <xf numFmtId="0" fontId="31" fillId="0" borderId="0" xfId="0" applyFont="1">
      <alignment vertical="center"/>
    </xf>
    <xf numFmtId="0" fontId="54" fillId="0" borderId="0" xfId="0" applyFont="1" applyAlignment="1">
      <alignment vertical="center" wrapText="1"/>
    </xf>
    <xf numFmtId="0" fontId="114" fillId="0" borderId="0" xfId="17" applyFont="1" applyAlignment="1" applyProtection="1">
      <alignment horizontal="center" vertical="center" shrinkToFit="1"/>
      <protection locked="0"/>
    </xf>
    <xf numFmtId="0" fontId="77"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5" fillId="0" borderId="0" xfId="17" applyFont="1" applyAlignment="1" applyProtection="1">
      <alignment horizontal="center" vertical="center"/>
      <protection locked="0"/>
    </xf>
    <xf numFmtId="0" fontId="114" fillId="0" borderId="0" xfId="17" applyFont="1" applyProtection="1">
      <alignment vertical="center"/>
      <protection locked="0"/>
    </xf>
    <xf numFmtId="0" fontId="131" fillId="0" borderId="0" xfId="0" applyFont="1">
      <alignment vertical="center"/>
    </xf>
    <xf numFmtId="0" fontId="130" fillId="0" borderId="0" xfId="0" applyFont="1" applyAlignment="1">
      <alignment vertical="center" wrapText="1"/>
    </xf>
    <xf numFmtId="0" fontId="61" fillId="6" borderId="0" xfId="21" applyFont="1" applyFill="1">
      <alignment vertical="center"/>
    </xf>
    <xf numFmtId="0" fontId="61" fillId="6" borderId="0" xfId="21" applyFont="1" applyFill="1" applyAlignment="1">
      <alignment horizontal="center" vertical="center"/>
    </xf>
    <xf numFmtId="0" fontId="61" fillId="6" borderId="0" xfId="21" applyFont="1" applyFill="1" applyAlignment="1">
      <alignment vertical="center" wrapText="1"/>
    </xf>
    <xf numFmtId="0" fontId="36" fillId="6" borderId="0" xfId="12" applyFont="1" applyFill="1" applyAlignment="1">
      <alignment vertical="center"/>
    </xf>
    <xf numFmtId="0" fontId="9" fillId="6" borderId="0" xfId="21" applyFont="1" applyFill="1" applyAlignment="1">
      <alignment horizontal="left" vertical="center"/>
    </xf>
    <xf numFmtId="0" fontId="42" fillId="6" borderId="0" xfId="21" applyFont="1" applyFill="1">
      <alignment vertical="center"/>
    </xf>
    <xf numFmtId="0" fontId="36" fillId="18" borderId="0" xfId="19" applyFont="1" applyFill="1"/>
    <xf numFmtId="0" fontId="36" fillId="18" borderId="0" xfId="19" applyFont="1" applyFill="1" applyAlignment="1">
      <alignment vertical="center"/>
    </xf>
    <xf numFmtId="0" fontId="36" fillId="18" borderId="26" xfId="19" applyFont="1" applyFill="1" applyBorder="1" applyAlignment="1">
      <alignment horizontal="left"/>
    </xf>
    <xf numFmtId="0" fontId="36" fillId="18" borderId="0" xfId="19" applyFont="1" applyFill="1" applyAlignment="1">
      <alignment horizontal="left"/>
    </xf>
    <xf numFmtId="0" fontId="39" fillId="0" borderId="0" xfId="19" applyFont="1" applyAlignment="1">
      <alignment vertical="center"/>
    </xf>
    <xf numFmtId="0" fontId="36" fillId="0" borderId="0" xfId="19" applyFont="1"/>
    <xf numFmtId="0" fontId="136" fillId="0" borderId="0" xfId="19" applyFont="1" applyAlignment="1">
      <alignment horizontal="center" vertical="center" shrinkToFit="1"/>
    </xf>
    <xf numFmtId="38" fontId="136" fillId="0" borderId="0" xfId="20" applyFont="1" applyFill="1" applyBorder="1" applyAlignment="1">
      <alignment horizontal="right" vertical="center" shrinkToFit="1"/>
    </xf>
    <xf numFmtId="0" fontId="39" fillId="0" borderId="0" xfId="19" applyFont="1" applyAlignment="1">
      <alignment vertical="center" shrinkToFit="1"/>
    </xf>
    <xf numFmtId="0" fontId="43" fillId="0" borderId="0" xfId="0" applyFont="1" applyAlignment="1">
      <alignment vertical="center" wrapText="1"/>
    </xf>
    <xf numFmtId="0" fontId="43" fillId="0" borderId="10" xfId="0" applyFont="1" applyBorder="1" applyAlignment="1">
      <alignment vertical="top" wrapText="1"/>
    </xf>
    <xf numFmtId="0" fontId="43" fillId="0" borderId="14" xfId="0" applyFont="1" applyBorder="1" applyAlignment="1">
      <alignment vertical="top" wrapText="1"/>
    </xf>
    <xf numFmtId="0" fontId="43" fillId="0" borderId="0" xfId="0" applyFont="1" applyAlignment="1">
      <alignment horizontal="center" vertical="center" wrapText="1"/>
    </xf>
    <xf numFmtId="0" fontId="43" fillId="0" borderId="0" xfId="0" applyFont="1" applyAlignment="1">
      <alignment vertical="top" wrapText="1"/>
    </xf>
    <xf numFmtId="0" fontId="43" fillId="0" borderId="0" xfId="0" applyFont="1" applyAlignment="1">
      <alignment horizontal="right" vertical="center"/>
    </xf>
    <xf numFmtId="0" fontId="137" fillId="0" borderId="0" xfId="0" applyFont="1" applyAlignment="1">
      <alignment horizontal="center" vertical="center"/>
    </xf>
    <xf numFmtId="0" fontId="137" fillId="0" borderId="11" xfId="0" applyFont="1" applyBorder="1" applyAlignment="1">
      <alignment horizontal="center" vertical="center" wrapText="1"/>
    </xf>
    <xf numFmtId="0" fontId="137" fillId="0" borderId="16" xfId="0" applyFont="1" applyBorder="1" applyAlignment="1">
      <alignment horizontal="center" vertical="center" shrinkToFit="1"/>
    </xf>
    <xf numFmtId="0" fontId="137" fillId="0" borderId="0" xfId="0" applyFont="1" applyAlignment="1">
      <alignment vertical="center" wrapText="1"/>
    </xf>
    <xf numFmtId="0" fontId="137" fillId="0" borderId="15" xfId="0" applyFont="1" applyBorder="1" applyAlignment="1">
      <alignment horizontal="center" vertical="center" shrinkToFit="1"/>
    </xf>
    <xf numFmtId="0" fontId="137" fillId="0" borderId="12" xfId="0" applyFont="1" applyBorder="1" applyAlignment="1">
      <alignment vertical="center" wrapText="1"/>
    </xf>
    <xf numFmtId="0" fontId="43" fillId="0" borderId="0" xfId="0" applyFont="1">
      <alignment vertical="center"/>
    </xf>
    <xf numFmtId="0" fontId="123" fillId="0" borderId="0" xfId="0" applyFont="1" applyAlignment="1">
      <alignment vertical="center" wrapText="1"/>
    </xf>
    <xf numFmtId="0" fontId="55" fillId="0" borderId="0" xfId="12" applyFont="1" applyAlignment="1">
      <alignment horizontal="left" vertical="center"/>
    </xf>
    <xf numFmtId="0" fontId="42" fillId="18" borderId="0" xfId="19" applyFont="1" applyFill="1" applyAlignment="1">
      <alignment vertical="center"/>
    </xf>
    <xf numFmtId="0" fontId="107" fillId="18" borderId="0" xfId="19" applyFont="1" applyFill="1" applyAlignment="1">
      <alignment vertical="center"/>
    </xf>
    <xf numFmtId="0" fontId="42" fillId="6" borderId="5" xfId="19" applyFont="1" applyFill="1" applyBorder="1" applyAlignment="1">
      <alignment vertical="center" shrinkToFit="1"/>
    </xf>
    <xf numFmtId="0" fontId="43" fillId="18" borderId="0" xfId="19" applyFont="1" applyFill="1" applyAlignment="1">
      <alignment vertical="center"/>
    </xf>
    <xf numFmtId="0" fontId="40" fillId="18" borderId="0" xfId="19" applyFont="1" applyFill="1" applyAlignment="1">
      <alignment vertical="center"/>
    </xf>
    <xf numFmtId="0" fontId="36" fillId="2" borderId="26" xfId="19" applyFont="1" applyFill="1" applyBorder="1" applyAlignment="1">
      <alignment horizontal="right" vertical="top" shrinkToFit="1"/>
    </xf>
    <xf numFmtId="0" fontId="36" fillId="0" borderId="0" xfId="19" applyFont="1" applyAlignment="1">
      <alignment vertical="top" wrapText="1" shrinkToFit="1"/>
    </xf>
    <xf numFmtId="0" fontId="61" fillId="2" borderId="0" xfId="9" applyFont="1" applyFill="1" applyAlignment="1">
      <alignment horizontal="right" vertical="center"/>
    </xf>
    <xf numFmtId="0" fontId="138" fillId="0" borderId="0" xfId="0" applyFont="1" applyAlignment="1">
      <alignment horizontal="left" vertical="top" wrapText="1"/>
    </xf>
    <xf numFmtId="0" fontId="138" fillId="0" borderId="0" xfId="0" applyFont="1" applyAlignment="1">
      <alignment vertical="top" wrapText="1"/>
    </xf>
    <xf numFmtId="0" fontId="131" fillId="0" borderId="0" xfId="0" applyFont="1" applyAlignment="1">
      <alignment vertical="center" wrapText="1"/>
    </xf>
    <xf numFmtId="0" fontId="132" fillId="0" borderId="13" xfId="0" applyFont="1" applyBorder="1" applyAlignment="1">
      <alignment vertical="top" wrapText="1"/>
    </xf>
    <xf numFmtId="0" fontId="132" fillId="0" borderId="0" xfId="0" applyFont="1" applyAlignment="1">
      <alignment vertical="top" wrapText="1"/>
    </xf>
    <xf numFmtId="0" fontId="132" fillId="0" borderId="0" xfId="0" applyFont="1">
      <alignment vertical="center"/>
    </xf>
    <xf numFmtId="0" fontId="26" fillId="0" borderId="0" xfId="0" applyFont="1" applyAlignment="1">
      <alignment vertical="center" wrapText="1"/>
    </xf>
    <xf numFmtId="0" fontId="131" fillId="6" borderId="0" xfId="0" applyFont="1" applyFill="1">
      <alignment vertical="center"/>
    </xf>
    <xf numFmtId="0" fontId="139" fillId="0" borderId="0" xfId="0" applyFont="1">
      <alignment vertical="center"/>
    </xf>
    <xf numFmtId="192" fontId="19" fillId="0" borderId="0" xfId="1" applyNumberFormat="1" applyFont="1" applyFill="1" applyBorder="1" applyAlignment="1">
      <alignment horizontal="right" vertical="center" shrinkToFit="1"/>
    </xf>
    <xf numFmtId="0" fontId="121" fillId="0" borderId="5" xfId="0" applyFont="1" applyBorder="1" applyAlignment="1">
      <alignment vertical="center" textRotation="255" wrapText="1"/>
    </xf>
    <xf numFmtId="0" fontId="121" fillId="0" borderId="168"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68" xfId="0" applyFont="1" applyBorder="1" applyAlignment="1">
      <alignment vertical="center" textRotation="255" shrinkToFit="1"/>
    </xf>
    <xf numFmtId="0" fontId="121" fillId="0" borderId="16" xfId="0" applyFont="1" applyBorder="1" applyAlignment="1">
      <alignment vertical="center" textRotation="255" shrinkToFit="1"/>
    </xf>
    <xf numFmtId="227"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27" fontId="121" fillId="0" borderId="168" xfId="1" applyNumberFormat="1" applyFont="1" applyFill="1" applyBorder="1" applyAlignment="1">
      <alignment vertical="center" textRotation="255" shrinkToFit="1"/>
    </xf>
    <xf numFmtId="0" fontId="121" fillId="0" borderId="168"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27"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4" fillId="6" borderId="5" xfId="1" applyFont="1" applyFill="1" applyBorder="1" applyAlignment="1">
      <alignment horizontal="right" vertical="center" shrinkToFit="1"/>
    </xf>
    <xf numFmtId="0" fontId="137" fillId="0" borderId="0" xfId="0" applyFont="1" applyAlignment="1">
      <alignment horizontal="center" vertical="center" wrapText="1"/>
    </xf>
    <xf numFmtId="0" fontId="137" fillId="0" borderId="0" xfId="0" applyFont="1" applyAlignment="1">
      <alignment horizontal="center" vertical="center" shrinkToFit="1"/>
    </xf>
    <xf numFmtId="0" fontId="42" fillId="0" borderId="0" xfId="12" applyFont="1" applyAlignment="1">
      <alignment horizontal="left" vertical="center"/>
    </xf>
    <xf numFmtId="0" fontId="43" fillId="0" borderId="0" xfId="0" applyFont="1" applyAlignment="1">
      <alignment horizontal="left" vertical="center" wrapText="1"/>
    </xf>
    <xf numFmtId="0" fontId="36" fillId="0" borderId="7" xfId="0" applyFont="1" applyBorder="1">
      <alignment vertical="center"/>
    </xf>
    <xf numFmtId="0" fontId="61" fillId="6" borderId="0" xfId="21" applyFont="1" applyFill="1" applyAlignment="1">
      <alignment horizontal="left" vertical="center"/>
    </xf>
    <xf numFmtId="0" fontId="44" fillId="0" borderId="0" xfId="0" applyFont="1" applyAlignment="1">
      <alignment vertical="center" wrapText="1"/>
    </xf>
    <xf numFmtId="0" fontId="36" fillId="0" borderId="7" xfId="0" applyFont="1" applyBorder="1" applyAlignment="1">
      <alignment horizontal="center" vertical="center" shrinkToFit="1"/>
    </xf>
    <xf numFmtId="0" fontId="36" fillId="4" borderId="5" xfId="0" applyFont="1" applyFill="1" applyBorder="1" applyAlignment="1">
      <alignment horizontal="center" vertical="center"/>
    </xf>
    <xf numFmtId="0" fontId="42" fillId="0" borderId="0" xfId="0" applyFont="1">
      <alignment vertical="center"/>
    </xf>
    <xf numFmtId="0" fontId="55" fillId="0" borderId="0" xfId="0" applyFont="1" applyAlignment="1">
      <alignment vertical="top" wrapText="1"/>
    </xf>
    <xf numFmtId="0" fontId="44" fillId="0" borderId="0" xfId="0" applyFont="1">
      <alignment vertical="center"/>
    </xf>
    <xf numFmtId="180" fontId="140" fillId="0" borderId="0" xfId="1" applyNumberFormat="1" applyFont="1" applyFill="1" applyBorder="1" applyAlignment="1">
      <alignment horizontal="right" vertical="center" wrapText="1"/>
    </xf>
    <xf numFmtId="196" fontId="140" fillId="0" borderId="0" xfId="1" applyNumberFormat="1" applyFont="1" applyFill="1" applyBorder="1" applyAlignment="1">
      <alignment horizontal="right" vertical="center" wrapText="1" shrinkToFit="1"/>
    </xf>
    <xf numFmtId="182" fontId="140" fillId="0" borderId="0" xfId="0" applyNumberFormat="1" applyFont="1" applyAlignment="1">
      <alignment vertical="center" wrapText="1" shrinkToFit="1"/>
    </xf>
    <xf numFmtId="0" fontId="36" fillId="4" borderId="5" xfId="0" applyFont="1" applyFill="1" applyBorder="1">
      <alignment vertical="center"/>
    </xf>
    <xf numFmtId="0" fontId="42" fillId="0" borderId="8" xfId="0" applyFont="1" applyBorder="1">
      <alignment vertical="center"/>
    </xf>
    <xf numFmtId="0" fontId="84" fillId="0" borderId="0" xfId="0" applyFont="1">
      <alignment vertical="center"/>
    </xf>
    <xf numFmtId="0" fontId="36" fillId="0" borderId="0" xfId="0" applyFont="1" applyAlignment="1">
      <alignment horizontal="left" vertical="top" wrapText="1"/>
    </xf>
    <xf numFmtId="0" fontId="143" fillId="0" borderId="0" xfId="0" applyFont="1" applyAlignment="1">
      <alignment horizontal="left" vertical="top" wrapText="1"/>
    </xf>
    <xf numFmtId="0" fontId="36" fillId="0" borderId="0" xfId="0" applyFont="1" applyAlignment="1">
      <alignment horizontal="left" vertical="top"/>
    </xf>
    <xf numFmtId="0" fontId="143" fillId="0" borderId="0" xfId="0" applyFont="1" applyAlignment="1">
      <alignment horizontal="left" vertical="center" wrapText="1"/>
    </xf>
    <xf numFmtId="0" fontId="36" fillId="0" borderId="6" xfId="0" applyFont="1" applyBorder="1">
      <alignment vertical="center"/>
    </xf>
    <xf numFmtId="0" fontId="36" fillId="0" borderId="8" xfId="0" applyFont="1" applyBorder="1" applyAlignment="1">
      <alignment horizontal="left" vertical="center" wrapText="1"/>
    </xf>
    <xf numFmtId="0" fontId="36" fillId="0" borderId="6" xfId="0" applyFont="1" applyBorder="1" applyAlignment="1">
      <alignment vertical="center" wrapText="1"/>
    </xf>
    <xf numFmtId="0" fontId="36" fillId="0" borderId="6" xfId="0" applyFont="1" applyBorder="1" applyAlignment="1">
      <alignment horizontal="center" vertical="center"/>
    </xf>
    <xf numFmtId="0" fontId="36" fillId="0" borderId="8" xfId="0" applyFont="1" applyBorder="1" applyAlignment="1">
      <alignment horizontal="center" vertical="center" wrapText="1"/>
    </xf>
    <xf numFmtId="0" fontId="36" fillId="0" borderId="6" xfId="0" applyFont="1" applyBorder="1" applyAlignment="1">
      <alignment horizontal="center" vertical="center" wrapText="1"/>
    </xf>
    <xf numFmtId="0" fontId="42" fillId="3" borderId="169" xfId="8" applyFont="1" applyFill="1" applyBorder="1" applyAlignment="1">
      <alignment horizontal="center" vertical="center" shrinkToFit="1"/>
    </xf>
    <xf numFmtId="0" fontId="42" fillId="3" borderId="172" xfId="8" applyFont="1" applyFill="1" applyBorder="1" applyAlignment="1">
      <alignment horizontal="center" vertical="center" shrinkToFit="1"/>
    </xf>
    <xf numFmtId="0" fontId="42" fillId="3" borderId="8" xfId="8" applyFont="1" applyFill="1" applyBorder="1" applyAlignment="1">
      <alignment horizontal="center" vertical="center" shrinkToFit="1"/>
    </xf>
    <xf numFmtId="0" fontId="42" fillId="0" borderId="0" xfId="0" applyFont="1" applyAlignment="1">
      <alignment horizontal="left" vertical="top"/>
    </xf>
    <xf numFmtId="0" fontId="143" fillId="0" borderId="26" xfId="0" applyFont="1" applyBorder="1" applyAlignment="1">
      <alignment horizontal="center" vertical="top" wrapText="1"/>
    </xf>
    <xf numFmtId="192" fontId="140" fillId="0" borderId="146" xfId="1" applyNumberFormat="1" applyFont="1" applyFill="1" applyBorder="1" applyAlignment="1">
      <alignment shrinkToFit="1"/>
    </xf>
    <xf numFmtId="0" fontId="55" fillId="0" borderId="0" xfId="0" applyFont="1">
      <alignment vertical="center"/>
    </xf>
    <xf numFmtId="0" fontId="42" fillId="4" borderId="136" xfId="17" applyFont="1" applyFill="1" applyBorder="1" applyProtection="1">
      <alignment vertical="center"/>
      <protection locked="0"/>
    </xf>
    <xf numFmtId="208" fontId="42" fillId="0" borderId="0" xfId="9" applyNumberFormat="1" applyFont="1" applyAlignment="1">
      <alignment horizontal="center" vertical="center" wrapText="1"/>
    </xf>
    <xf numFmtId="0" fontId="36" fillId="0" borderId="0" xfId="10" applyFont="1" applyAlignment="1">
      <alignment wrapText="1"/>
    </xf>
    <xf numFmtId="0" fontId="36" fillId="0" borderId="0" xfId="10" applyFont="1"/>
    <xf numFmtId="0" fontId="43" fillId="0" borderId="0" xfId="9" applyFont="1" applyAlignment="1">
      <alignment horizontal="right"/>
    </xf>
    <xf numFmtId="0" fontId="43" fillId="0" borderId="0" xfId="9" applyFont="1" applyAlignment="1">
      <alignment horizontal="left" vertical="top"/>
    </xf>
    <xf numFmtId="0" fontId="43" fillId="0" borderId="0" xfId="9" applyFont="1" applyAlignment="1">
      <alignment horizontal="left" wrapText="1"/>
    </xf>
    <xf numFmtId="0" fontId="43" fillId="0" borderId="0" xfId="9" applyFont="1" applyAlignment="1">
      <alignment horizontal="left"/>
    </xf>
    <xf numFmtId="0" fontId="42" fillId="0" borderId="0" xfId="9" applyFont="1" applyAlignment="1">
      <alignment horizontal="right" vertical="center"/>
    </xf>
    <xf numFmtId="0" fontId="40" fillId="0" borderId="0" xfId="9" applyFont="1" applyAlignment="1">
      <alignment horizontal="left" vertical="center"/>
    </xf>
    <xf numFmtId="0" fontId="42" fillId="0" borderId="115" xfId="10" applyFont="1" applyBorder="1" applyAlignment="1">
      <alignment vertical="center"/>
    </xf>
    <xf numFmtId="213" fontId="42" fillId="0" borderId="114" xfId="10" applyNumberFormat="1" applyFont="1" applyBorder="1" applyAlignment="1">
      <alignment vertical="center"/>
    </xf>
    <xf numFmtId="0" fontId="42" fillId="0" borderId="113" xfId="10" applyFont="1" applyBorder="1" applyAlignment="1">
      <alignment vertical="center"/>
    </xf>
    <xf numFmtId="0" fontId="36" fillId="0" borderId="112" xfId="10" applyFont="1" applyBorder="1"/>
    <xf numFmtId="0" fontId="44" fillId="0" borderId="0" xfId="10" applyFont="1" applyAlignment="1">
      <alignment horizontal="left" vertical="center"/>
    </xf>
    <xf numFmtId="0" fontId="36" fillId="0" borderId="0" xfId="10" applyFont="1" applyAlignment="1">
      <alignment horizontal="left" vertical="center" wrapText="1"/>
    </xf>
    <xf numFmtId="0" fontId="36" fillId="0" borderId="0" xfId="10" applyFont="1" applyAlignment="1">
      <alignment horizontal="center" vertical="center"/>
    </xf>
    <xf numFmtId="38" fontId="140" fillId="0" borderId="0" xfId="13" applyFont="1" applyFill="1" applyBorder="1" applyAlignment="1">
      <alignment vertical="center"/>
    </xf>
    <xf numFmtId="38" fontId="36" fillId="0" borderId="0" xfId="13" applyFont="1" applyFill="1" applyBorder="1" applyAlignment="1">
      <alignment vertical="center"/>
    </xf>
    <xf numFmtId="0" fontId="36" fillId="0" borderId="0" xfId="10" applyFont="1" applyAlignment="1">
      <alignment vertical="center"/>
    </xf>
    <xf numFmtId="210" fontId="142" fillId="0" borderId="26" xfId="12" applyNumberFormat="1" applyFont="1" applyBorder="1" applyAlignment="1">
      <alignment vertical="center"/>
    </xf>
    <xf numFmtId="0" fontId="142" fillId="0" borderId="26" xfId="12" applyFont="1" applyBorder="1" applyAlignment="1">
      <alignment vertical="center"/>
    </xf>
    <xf numFmtId="0" fontId="142" fillId="0" borderId="0" xfId="12" applyFont="1" applyAlignment="1">
      <alignment vertical="center"/>
    </xf>
    <xf numFmtId="0" fontId="36" fillId="0" borderId="0" xfId="12" applyFont="1" applyAlignment="1">
      <alignment horizontal="center" vertical="center" shrinkToFit="1"/>
    </xf>
    <xf numFmtId="0" fontId="36" fillId="0" borderId="6" xfId="10" applyFont="1" applyBorder="1"/>
    <xf numFmtId="0" fontId="36" fillId="0" borderId="8" xfId="10" applyFont="1" applyBorder="1"/>
    <xf numFmtId="38" fontId="36" fillId="2" borderId="70" xfId="1" applyFont="1" applyFill="1" applyBorder="1" applyAlignment="1">
      <alignment horizontal="right" vertical="center" shrinkToFit="1" readingOrder="1"/>
    </xf>
    <xf numFmtId="0" fontId="42" fillId="0" borderId="0" xfId="12" applyFont="1" applyAlignment="1">
      <alignment horizontal="center" vertical="center" wrapText="1"/>
    </xf>
    <xf numFmtId="185" fontId="42" fillId="0" borderId="0" xfId="12" applyNumberFormat="1" applyFont="1" applyAlignment="1">
      <alignment horizontal="center" vertical="center" shrinkToFit="1" readingOrder="1"/>
    </xf>
    <xf numFmtId="0" fontId="42" fillId="0" borderId="0" xfId="10" applyFont="1"/>
    <xf numFmtId="0" fontId="42" fillId="0" borderId="0" xfId="12" applyFont="1" applyAlignment="1">
      <alignment horizontal="center" vertical="center" shrinkToFit="1"/>
    </xf>
    <xf numFmtId="0" fontId="36" fillId="0" borderId="0" xfId="11" applyFont="1" applyAlignment="1">
      <alignment vertical="center"/>
    </xf>
    <xf numFmtId="0" fontId="36" fillId="0" borderId="0" xfId="11" applyFont="1"/>
    <xf numFmtId="0" fontId="36" fillId="0" borderId="0" xfId="11" applyFont="1" applyAlignment="1">
      <alignment vertical="center" wrapText="1"/>
    </xf>
    <xf numFmtId="0" fontId="44" fillId="0" borderId="26" xfId="11" applyFont="1" applyBorder="1" applyAlignment="1">
      <alignment horizontal="center" vertical="center" wrapText="1"/>
    </xf>
    <xf numFmtId="0" fontId="42" fillId="0" borderId="0" xfId="11" applyFont="1"/>
    <xf numFmtId="0" fontId="44" fillId="0" borderId="5" xfId="11" applyFont="1" applyBorder="1" applyAlignment="1">
      <alignment horizontal="center" vertical="center" wrapText="1" shrinkToFit="1"/>
    </xf>
    <xf numFmtId="0" fontId="44" fillId="0" borderId="5" xfId="11" applyFont="1" applyBorder="1" applyAlignment="1">
      <alignment horizontal="center" vertical="center" shrinkToFit="1"/>
    </xf>
    <xf numFmtId="0" fontId="44" fillId="0" borderId="6" xfId="11" applyFont="1" applyBorder="1" applyAlignment="1">
      <alignment vertical="center" wrapText="1"/>
    </xf>
    <xf numFmtId="0" fontId="44" fillId="0" borderId="7" xfId="11" applyFont="1" applyBorder="1" applyAlignment="1">
      <alignment vertical="center" wrapText="1"/>
    </xf>
    <xf numFmtId="0" fontId="44" fillId="0" borderId="7" xfId="11" applyFont="1" applyBorder="1" applyAlignment="1">
      <alignment horizontal="left" vertical="center" wrapText="1"/>
    </xf>
    <xf numFmtId="0" fontId="44" fillId="0" borderId="8" xfId="11" applyFont="1" applyBorder="1" applyAlignment="1">
      <alignment horizontal="left" vertical="center" wrapText="1"/>
    </xf>
    <xf numFmtId="0" fontId="44" fillId="0" borderId="16" xfId="11" applyFont="1" applyBorder="1" applyAlignment="1">
      <alignment horizontal="center" vertical="center" wrapText="1" shrinkToFit="1"/>
    </xf>
    <xf numFmtId="0" fontId="61" fillId="0" borderId="0" xfId="0" applyFont="1" applyAlignment="1">
      <alignment vertical="center" wrapText="1"/>
    </xf>
    <xf numFmtId="0" fontId="149" fillId="0" borderId="0" xfId="0" applyFont="1" applyAlignment="1">
      <alignment vertical="center" wrapText="1"/>
    </xf>
    <xf numFmtId="0" fontId="149" fillId="0" borderId="0" xfId="0" applyFont="1">
      <alignment vertical="center"/>
    </xf>
    <xf numFmtId="3" fontId="19" fillId="0" borderId="0" xfId="1" applyNumberFormat="1" applyFont="1" applyFill="1" applyBorder="1" applyAlignment="1">
      <alignment horizontal="right" vertical="center" shrinkToFit="1"/>
    </xf>
    <xf numFmtId="192" fontId="20" fillId="0" borderId="0" xfId="1" applyNumberFormat="1" applyFont="1" applyFill="1" applyBorder="1" applyAlignment="1">
      <alignment horizontal="center" vertical="center" shrinkToFit="1"/>
    </xf>
    <xf numFmtId="0" fontId="8" fillId="0" borderId="0" xfId="17" applyFont="1" applyAlignment="1" applyProtection="1">
      <alignment horizontal="center" vertical="center" wrapText="1"/>
      <protection locked="0"/>
    </xf>
    <xf numFmtId="0" fontId="43" fillId="0" borderId="0" xfId="17" applyFont="1" applyAlignment="1" applyProtection="1">
      <alignment horizontal="center" vertical="center"/>
      <protection locked="0"/>
    </xf>
    <xf numFmtId="0" fontId="6" fillId="0" borderId="0" xfId="17" applyFont="1" applyAlignment="1" applyProtection="1">
      <alignment horizontal="center" vertical="center"/>
      <protection locked="0"/>
    </xf>
    <xf numFmtId="0" fontId="42" fillId="0" borderId="0" xfId="5" applyFont="1" applyAlignment="1">
      <alignment horizontal="center" vertical="top" textRotation="255" wrapText="1"/>
    </xf>
    <xf numFmtId="0" fontId="9" fillId="0" borderId="0" xfId="17" applyFont="1" applyAlignment="1" applyProtection="1">
      <alignment vertical="top" textRotation="255"/>
      <protection locked="0"/>
    </xf>
    <xf numFmtId="0" fontId="8" fillId="0" borderId="0" xfId="17" applyFont="1" applyAlignment="1" applyProtection="1">
      <alignment horizontal="center"/>
      <protection locked="0"/>
    </xf>
    <xf numFmtId="0" fontId="82" fillId="0" borderId="5" xfId="0" applyFont="1" applyBorder="1" applyAlignment="1">
      <alignment vertical="center" wrapText="1"/>
    </xf>
    <xf numFmtId="0" fontId="150" fillId="6" borderId="6" xfId="0" applyFont="1" applyFill="1" applyBorder="1" applyAlignment="1">
      <alignment vertical="center" wrapText="1"/>
    </xf>
    <xf numFmtId="0" fontId="150" fillId="6" borderId="7" xfId="0" applyFont="1" applyFill="1" applyBorder="1" applyAlignment="1">
      <alignment vertical="center" wrapText="1"/>
    </xf>
    <xf numFmtId="0" fontId="150" fillId="6" borderId="17" xfId="0" applyFont="1" applyFill="1" applyBorder="1" applyAlignment="1">
      <alignment vertical="center" wrapText="1"/>
    </xf>
    <xf numFmtId="0" fontId="150" fillId="6" borderId="13" xfId="0" applyFont="1" applyFill="1" applyBorder="1" applyAlignment="1">
      <alignment vertical="center" wrapText="1"/>
    </xf>
    <xf numFmtId="0" fontId="150" fillId="6" borderId="20" xfId="0" applyFont="1" applyFill="1" applyBorder="1" applyAlignment="1">
      <alignment vertical="center" wrapText="1"/>
    </xf>
    <xf numFmtId="0" fontId="151" fillId="6" borderId="7" xfId="0" applyFont="1" applyFill="1" applyBorder="1" applyAlignment="1">
      <alignment horizontal="center" vertical="center" wrapText="1"/>
    </xf>
    <xf numFmtId="0" fontId="150" fillId="6" borderId="14" xfId="0" applyFont="1" applyFill="1" applyBorder="1" applyAlignment="1">
      <alignment vertical="center" textRotation="255" wrapText="1"/>
    </xf>
    <xf numFmtId="0" fontId="150" fillId="6" borderId="15" xfId="0" applyFont="1" applyFill="1" applyBorder="1" applyAlignment="1">
      <alignment vertical="center" textRotation="255" wrapText="1"/>
    </xf>
    <xf numFmtId="0" fontId="150" fillId="6" borderId="11" xfId="0" applyFont="1" applyFill="1" applyBorder="1" applyAlignment="1">
      <alignment horizontal="center" vertical="center" wrapText="1" shrinkToFit="1"/>
    </xf>
    <xf numFmtId="0" fontId="150" fillId="6" borderId="8" xfId="0" applyFont="1" applyFill="1" applyBorder="1" applyAlignment="1">
      <alignment horizontal="center" vertical="center" wrapText="1" shrinkToFit="1"/>
    </xf>
    <xf numFmtId="0" fontId="150" fillId="6" borderId="15" xfId="0" applyFont="1" applyFill="1" applyBorder="1" applyAlignment="1">
      <alignment horizontal="center" vertical="center" wrapText="1" shrinkToFit="1"/>
    </xf>
    <xf numFmtId="0" fontId="150" fillId="6" borderId="8" xfId="0" applyFont="1" applyFill="1" applyBorder="1" applyAlignment="1">
      <alignment horizontal="center" vertical="center" textRotation="255" wrapText="1"/>
    </xf>
    <xf numFmtId="0" fontId="150" fillId="6" borderId="12" xfId="0" applyFont="1" applyFill="1" applyBorder="1" applyAlignment="1">
      <alignment horizontal="center" vertical="center" wrapText="1"/>
    </xf>
    <xf numFmtId="0" fontId="151" fillId="6" borderId="12" xfId="0" applyFont="1" applyFill="1" applyBorder="1" applyAlignment="1">
      <alignment horizontal="center" vertical="center" wrapText="1"/>
    </xf>
    <xf numFmtId="0" fontId="150" fillId="6" borderId="12" xfId="0" applyFont="1" applyFill="1" applyBorder="1" applyAlignment="1">
      <alignment vertical="center" textRotation="255" wrapText="1"/>
    </xf>
    <xf numFmtId="0" fontId="150" fillId="6" borderId="5" xfId="0" applyFont="1" applyFill="1" applyBorder="1" applyAlignment="1">
      <alignment horizontal="center" vertical="center" textRotation="255" wrapText="1"/>
    </xf>
    <xf numFmtId="0" fontId="150" fillId="6" borderId="29" xfId="0" applyFont="1" applyFill="1" applyBorder="1" applyAlignment="1">
      <alignment horizontal="center" vertical="center" textRotation="255" wrapText="1"/>
    </xf>
    <xf numFmtId="0" fontId="150" fillId="6" borderId="20" xfId="0" applyFont="1" applyFill="1" applyBorder="1" applyAlignment="1">
      <alignment horizontal="center" vertical="center" textRotation="255" wrapText="1"/>
    </xf>
    <xf numFmtId="0" fontId="61" fillId="0" borderId="0" xfId="0" applyFont="1" applyAlignment="1">
      <alignment horizontal="right" vertical="center"/>
    </xf>
    <xf numFmtId="0" fontId="149" fillId="6" borderId="0" xfId="21" applyFont="1" applyFill="1">
      <alignment vertical="center"/>
    </xf>
    <xf numFmtId="0" fontId="152" fillId="0" borderId="0" xfId="14" applyFont="1"/>
    <xf numFmtId="0" fontId="152" fillId="0" borderId="0" xfId="14" applyFont="1" applyAlignment="1">
      <alignment horizontal="center"/>
    </xf>
    <xf numFmtId="0" fontId="45" fillId="0" borderId="0" xfId="14" applyFont="1" applyAlignment="1">
      <alignment vertical="center"/>
    </xf>
    <xf numFmtId="0" fontId="152" fillId="0" borderId="0" xfId="14" applyFont="1" applyAlignment="1">
      <alignment vertical="center"/>
    </xf>
    <xf numFmtId="0" fontId="42" fillId="6" borderId="5" xfId="19" applyFont="1" applyFill="1" applyBorder="1" applyAlignment="1">
      <alignment vertical="center"/>
    </xf>
    <xf numFmtId="0" fontId="42" fillId="6" borderId="5" xfId="19" applyFont="1" applyFill="1" applyBorder="1" applyAlignment="1">
      <alignment horizontal="right" vertical="center" shrinkToFit="1"/>
    </xf>
    <xf numFmtId="228" fontId="127" fillId="2" borderId="5" xfId="20" applyNumberFormat="1" applyFont="1" applyFill="1" applyBorder="1" applyAlignment="1">
      <alignment horizontal="right" vertical="center" shrinkToFit="1"/>
    </xf>
    <xf numFmtId="0" fontId="42" fillId="0" borderId="39" xfId="0" applyFont="1" applyBorder="1" applyAlignment="1">
      <alignment horizontal="left" vertical="center"/>
    </xf>
    <xf numFmtId="180" fontId="140" fillId="0" borderId="40" xfId="1" applyNumberFormat="1" applyFont="1" applyFill="1" applyBorder="1" applyAlignment="1">
      <alignment horizontal="right" vertical="center" wrapText="1"/>
    </xf>
    <xf numFmtId="0" fontId="36" fillId="0" borderId="40" xfId="0" applyFont="1" applyBorder="1" applyAlignment="1">
      <alignment horizontal="center" vertical="center" wrapText="1"/>
    </xf>
    <xf numFmtId="182" fontId="140" fillId="0" borderId="40" xfId="0" applyNumberFormat="1" applyFont="1" applyBorder="1" applyAlignment="1">
      <alignment vertical="center" wrapText="1" shrinkToFit="1"/>
    </xf>
    <xf numFmtId="0" fontId="36" fillId="0" borderId="40" xfId="0" applyFont="1" applyBorder="1">
      <alignment vertical="center"/>
    </xf>
    <xf numFmtId="0" fontId="36" fillId="0" borderId="41" xfId="0" applyFont="1" applyBorder="1">
      <alignment vertical="center"/>
    </xf>
    <xf numFmtId="0" fontId="42" fillId="0" borderId="42" xfId="0" applyFont="1" applyBorder="1">
      <alignment vertical="center"/>
    </xf>
    <xf numFmtId="0" fontId="141" fillId="0" borderId="0" xfId="0" applyFont="1">
      <alignment vertical="center"/>
    </xf>
    <xf numFmtId="0" fontId="141" fillId="0" borderId="43" xfId="0" applyFont="1" applyBorder="1">
      <alignment vertical="center"/>
    </xf>
    <xf numFmtId="197" fontId="127" fillId="0" borderId="7" xfId="0" applyNumberFormat="1" applyFont="1" applyBorder="1" applyAlignment="1">
      <alignment horizontal="center" vertical="center"/>
    </xf>
    <xf numFmtId="0" fontId="42" fillId="0" borderId="44" xfId="0" applyFont="1" applyBorder="1">
      <alignment vertical="center"/>
    </xf>
    <xf numFmtId="0" fontId="42" fillId="0" borderId="45" xfId="0" applyFont="1" applyBorder="1">
      <alignment vertical="center"/>
    </xf>
    <xf numFmtId="197" fontId="127" fillId="0" borderId="45" xfId="0" applyNumberFormat="1" applyFont="1" applyBorder="1" applyAlignment="1">
      <alignment horizontal="center" vertical="center"/>
    </xf>
    <xf numFmtId="0" fontId="141" fillId="0" borderId="45" xfId="0" applyFont="1" applyBorder="1">
      <alignment vertical="center"/>
    </xf>
    <xf numFmtId="0" fontId="141" fillId="0" borderId="46" xfId="0" applyFont="1" applyBorder="1">
      <alignment vertical="center"/>
    </xf>
    <xf numFmtId="0" fontId="42" fillId="0" borderId="180" xfId="0" applyFont="1" applyBorder="1">
      <alignment vertical="center"/>
    </xf>
    <xf numFmtId="0" fontId="42" fillId="0" borderId="39" xfId="0" applyFont="1" applyBorder="1">
      <alignment vertical="center"/>
    </xf>
    <xf numFmtId="0" fontId="42" fillId="0" borderId="40" xfId="0" applyFont="1" applyBorder="1">
      <alignment vertical="center"/>
    </xf>
    <xf numFmtId="0" fontId="42" fillId="0" borderId="41" xfId="0" applyFont="1" applyBorder="1">
      <alignment vertical="center"/>
    </xf>
    <xf numFmtId="0" fontId="42" fillId="0" borderId="43" xfId="0" applyFont="1" applyBorder="1">
      <alignment vertical="center"/>
    </xf>
    <xf numFmtId="0" fontId="42" fillId="0" borderId="7" xfId="0" applyFont="1" applyBorder="1">
      <alignment vertical="center"/>
    </xf>
    <xf numFmtId="0" fontId="55" fillId="0" borderId="42" xfId="0" applyFont="1" applyBorder="1" applyAlignment="1">
      <alignment vertical="top"/>
    </xf>
    <xf numFmtId="217" fontId="36" fillId="2" borderId="6" xfId="0" applyNumberFormat="1" applyFont="1" applyFill="1" applyBorder="1" applyAlignment="1">
      <alignment horizontal="right" vertical="center"/>
    </xf>
    <xf numFmtId="206" fontId="36" fillId="2" borderId="8" xfId="0" applyNumberFormat="1" applyFont="1" applyFill="1" applyBorder="1" applyAlignment="1">
      <alignment horizontal="center" vertical="center"/>
    </xf>
    <xf numFmtId="215" fontId="36" fillId="2" borderId="8" xfId="0" applyNumberFormat="1" applyFont="1" applyFill="1" applyBorder="1" applyAlignment="1">
      <alignment horizontal="right" vertical="center" shrinkToFit="1"/>
    </xf>
    <xf numFmtId="216" fontId="36" fillId="2" borderId="6" xfId="0" applyNumberFormat="1" applyFont="1" applyFill="1" applyBorder="1" applyAlignment="1">
      <alignment horizontal="right" vertical="center" shrinkToFit="1"/>
    </xf>
    <xf numFmtId="215" fontId="36" fillId="2" borderId="15" xfId="0" applyNumberFormat="1" applyFont="1" applyFill="1" applyBorder="1" applyAlignment="1">
      <alignment horizontal="right" vertical="center" shrinkToFit="1"/>
    </xf>
    <xf numFmtId="0" fontId="36" fillId="0" borderId="0" xfId="2" applyFont="1" applyAlignment="1">
      <alignment horizontal="left" vertical="center" wrapText="1"/>
    </xf>
    <xf numFmtId="0" fontId="42" fillId="0" borderId="0" xfId="0" applyFont="1" applyAlignment="1">
      <alignment horizontal="center" vertical="center"/>
    </xf>
    <xf numFmtId="38" fontId="36" fillId="0" borderId="0" xfId="1" applyFont="1" applyFill="1" applyBorder="1" applyAlignment="1">
      <alignment horizontal="center"/>
    </xf>
    <xf numFmtId="0" fontId="36" fillId="0" borderId="0" xfId="0" applyFont="1" applyAlignment="1">
      <alignment horizontal="right"/>
    </xf>
    <xf numFmtId="0" fontId="42" fillId="0" borderId="0" xfId="2" applyFont="1"/>
    <xf numFmtId="0" fontId="42" fillId="2" borderId="5" xfId="0" applyFont="1" applyFill="1" applyBorder="1" applyAlignment="1">
      <alignment horizontal="center" vertical="center"/>
    </xf>
    <xf numFmtId="0" fontId="16" fillId="0" borderId="17" xfId="2" applyFont="1" applyBorder="1" applyAlignment="1">
      <alignment horizontal="center" vertical="center" textRotation="255" wrapText="1"/>
    </xf>
    <xf numFmtId="0" fontId="16" fillId="0" borderId="0" xfId="2" applyFont="1" applyAlignment="1">
      <alignment horizontal="center" vertical="center" textRotation="255" wrapText="1"/>
    </xf>
    <xf numFmtId="0" fontId="42" fillId="0" borderId="17" xfId="0" applyFont="1" applyBorder="1" applyAlignment="1">
      <alignment horizontal="center" vertical="center"/>
    </xf>
    <xf numFmtId="0" fontId="36" fillId="0" borderId="17" xfId="0" applyFont="1" applyBorder="1" applyAlignment="1">
      <alignment vertical="center" wrapText="1"/>
    </xf>
    <xf numFmtId="0" fontId="36" fillId="0" borderId="0" xfId="0" applyFont="1" applyAlignment="1">
      <alignment vertical="center" wrapText="1"/>
    </xf>
    <xf numFmtId="0" fontId="128" fillId="0" borderId="17" xfId="2" applyFont="1" applyBorder="1" applyAlignment="1">
      <alignment horizontal="center" vertical="center" wrapText="1"/>
    </xf>
    <xf numFmtId="0" fontId="148" fillId="0" borderId="0" xfId="2" applyFont="1" applyAlignment="1">
      <alignment vertical="center" wrapText="1"/>
    </xf>
    <xf numFmtId="0" fontId="42" fillId="2" borderId="12" xfId="0" applyFont="1" applyFill="1" applyBorder="1" applyAlignment="1">
      <alignment horizontal="center" vertical="center"/>
    </xf>
    <xf numFmtId="0" fontId="42" fillId="2" borderId="6" xfId="0" applyFont="1" applyFill="1" applyBorder="1" applyAlignment="1">
      <alignment horizontal="center" vertical="center"/>
    </xf>
    <xf numFmtId="0" fontId="36" fillId="6" borderId="26" xfId="0" applyFont="1" applyFill="1" applyBorder="1" applyAlignment="1">
      <alignment horizontal="center" vertical="center"/>
    </xf>
    <xf numFmtId="0" fontId="154" fillId="0" borderId="0" xfId="0" applyFont="1">
      <alignment vertical="center"/>
    </xf>
    <xf numFmtId="0" fontId="155" fillId="0" borderId="0" xfId="0" applyFont="1" applyAlignment="1">
      <alignment horizontal="left" vertical="center"/>
    </xf>
    <xf numFmtId="0" fontId="54" fillId="0" borderId="0" xfId="0" applyFont="1">
      <alignment vertical="center"/>
    </xf>
    <xf numFmtId="0" fontId="155" fillId="0" borderId="0" xfId="0" applyFont="1">
      <alignment vertical="center"/>
    </xf>
    <xf numFmtId="0" fontId="43" fillId="0" borderId="0" xfId="0" applyFont="1" applyAlignment="1">
      <alignment horizontal="left"/>
    </xf>
    <xf numFmtId="0" fontId="42" fillId="0" borderId="0" xfId="0" applyFont="1" applyAlignment="1"/>
    <xf numFmtId="176" fontId="43" fillId="0" borderId="0" xfId="0" applyNumberFormat="1" applyFont="1" applyAlignment="1">
      <alignment horizontal="center"/>
    </xf>
    <xf numFmtId="0" fontId="43" fillId="0" borderId="0" xfId="0" applyFont="1" applyAlignment="1">
      <alignment horizontal="center"/>
    </xf>
    <xf numFmtId="0" fontId="43" fillId="0" borderId="0" xfId="0" applyFont="1" applyAlignment="1">
      <alignment horizontal="left" vertical="center" indent="1"/>
    </xf>
    <xf numFmtId="0" fontId="44" fillId="0" borderId="0" xfId="2" applyFont="1" applyAlignment="1">
      <alignment horizontal="left" vertical="center"/>
    </xf>
    <xf numFmtId="0" fontId="55" fillId="0" borderId="0" xfId="0" applyFont="1" applyAlignment="1">
      <alignment horizontal="center" vertical="center" textRotation="255"/>
    </xf>
    <xf numFmtId="0" fontId="55" fillId="0" borderId="0" xfId="0" applyFont="1" applyAlignment="1">
      <alignment vertical="center" wrapText="1"/>
    </xf>
    <xf numFmtId="0" fontId="36" fillId="0" borderId="0" xfId="0" applyFont="1" applyAlignment="1">
      <alignment horizontal="center" vertical="center"/>
    </xf>
    <xf numFmtId="0" fontId="84" fillId="6" borderId="5" xfId="16" applyFont="1" applyFill="1" applyBorder="1" applyAlignment="1">
      <alignment horizontal="right" vertical="center" shrinkToFit="1"/>
    </xf>
    <xf numFmtId="205" fontId="84" fillId="6" borderId="5" xfId="0" quotePrefix="1" applyNumberFormat="1" applyFont="1" applyFill="1" applyBorder="1" applyAlignment="1">
      <alignment horizontal="right" vertical="center" shrinkToFit="1"/>
    </xf>
    <xf numFmtId="0" fontId="84" fillId="6" borderId="5" xfId="0" applyFont="1" applyFill="1" applyBorder="1" applyAlignment="1">
      <alignment horizontal="right" vertical="center" shrinkToFit="1"/>
    </xf>
    <xf numFmtId="178" fontId="84" fillId="6" borderId="5" xfId="16" applyNumberFormat="1" applyFont="1" applyFill="1" applyBorder="1" applyAlignment="1">
      <alignment horizontal="right" vertical="center" shrinkToFit="1"/>
    </xf>
    <xf numFmtId="224" fontId="84" fillId="6" borderId="5" xfId="16" applyNumberFormat="1" applyFont="1" applyFill="1" applyBorder="1" applyAlignment="1">
      <alignment horizontal="right" vertical="center" shrinkToFit="1"/>
    </xf>
    <xf numFmtId="205" fontId="84" fillId="6" borderId="5" xfId="0" applyNumberFormat="1" applyFont="1" applyFill="1" applyBorder="1" applyAlignment="1">
      <alignment horizontal="right" vertical="center" shrinkToFit="1"/>
    </xf>
    <xf numFmtId="205" fontId="84" fillId="6" borderId="5" xfId="16" applyNumberFormat="1" applyFont="1" applyFill="1" applyBorder="1" applyAlignment="1">
      <alignment horizontal="right" vertical="center" shrinkToFit="1"/>
    </xf>
    <xf numFmtId="0" fontId="84" fillId="6" borderId="5" xfId="4" applyNumberFormat="1" applyFont="1" applyFill="1" applyBorder="1" applyAlignment="1">
      <alignment horizontal="right" vertical="center" shrinkToFit="1"/>
    </xf>
    <xf numFmtId="0" fontId="84" fillId="6" borderId="5" xfId="1" applyNumberFormat="1" applyFont="1" applyFill="1" applyBorder="1" applyAlignment="1">
      <alignment horizontal="right" vertical="center" shrinkToFit="1"/>
    </xf>
    <xf numFmtId="0" fontId="150" fillId="6" borderId="8" xfId="0" applyFont="1" applyFill="1" applyBorder="1" applyAlignment="1">
      <alignment horizontal="center" vertical="center" wrapText="1"/>
    </xf>
    <xf numFmtId="0" fontId="150" fillId="6" borderId="5" xfId="0" applyFont="1" applyFill="1" applyBorder="1" applyAlignment="1">
      <alignment horizontal="center" vertical="center" wrapText="1"/>
    </xf>
    <xf numFmtId="227" fontId="150" fillId="6" borderId="5" xfId="1" applyNumberFormat="1" applyFont="1" applyFill="1" applyBorder="1" applyAlignment="1">
      <alignment vertical="center" textRotation="255" shrinkToFit="1"/>
    </xf>
    <xf numFmtId="0" fontId="150" fillId="6" borderId="5" xfId="1" applyNumberFormat="1" applyFont="1" applyFill="1" applyBorder="1" applyAlignment="1">
      <alignment vertical="center" textRotation="255" shrinkToFit="1"/>
    </xf>
    <xf numFmtId="0" fontId="84" fillId="6" borderId="5" xfId="0" applyFont="1" applyFill="1" applyBorder="1" applyAlignment="1">
      <alignment horizontal="right" vertical="center" textRotation="255" wrapText="1"/>
    </xf>
    <xf numFmtId="2" fontId="84" fillId="6" borderId="5" xfId="16" applyNumberFormat="1" applyFont="1" applyFill="1" applyBorder="1" applyAlignment="1">
      <alignment horizontal="right" vertical="center" shrinkToFit="1"/>
    </xf>
    <xf numFmtId="0" fontId="84" fillId="6" borderId="5" xfId="1" quotePrefix="1" applyNumberFormat="1" applyFont="1" applyFill="1" applyBorder="1" applyAlignment="1">
      <alignment horizontal="right" vertical="center" shrinkToFit="1"/>
    </xf>
    <xf numFmtId="0" fontId="84" fillId="6" borderId="5" xfId="0" applyFont="1" applyFill="1" applyBorder="1" applyAlignment="1">
      <alignment horizontal="right" vertical="center" textRotation="255" shrinkToFit="1"/>
    </xf>
    <xf numFmtId="215" fontId="77" fillId="6" borderId="0" xfId="5" applyNumberFormat="1" applyFont="1" applyFill="1">
      <alignment vertical="center"/>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36" fillId="4" borderId="5" xfId="19" applyFont="1" applyFill="1" applyBorder="1" applyAlignment="1">
      <alignment horizontal="center" vertical="center"/>
    </xf>
    <xf numFmtId="0" fontId="36" fillId="4" borderId="5" xfId="19" applyFont="1" applyFill="1" applyBorder="1" applyAlignment="1">
      <alignment horizontal="center" vertical="center" wrapText="1"/>
    </xf>
    <xf numFmtId="0" fontId="36" fillId="4" borderId="6" xfId="19" applyFont="1" applyFill="1" applyBorder="1" applyAlignment="1">
      <alignment horizontal="center" vertical="center" wrapText="1"/>
    </xf>
    <xf numFmtId="0" fontId="36" fillId="4" borderId="16" xfId="19" applyFont="1" applyFill="1" applyBorder="1" applyAlignment="1">
      <alignment horizontal="center" vertical="center" wrapText="1"/>
    </xf>
    <xf numFmtId="0" fontId="28" fillId="3" borderId="8" xfId="0" applyFont="1" applyFill="1" applyBorder="1" applyAlignment="1">
      <alignment horizontal="center"/>
    </xf>
    <xf numFmtId="38" fontId="20" fillId="0" borderId="0" xfId="1" applyFont="1" applyFill="1" applyBorder="1" applyAlignment="1" applyProtection="1">
      <alignment horizontal="center"/>
    </xf>
    <xf numFmtId="0" fontId="28" fillId="0" borderId="0" xfId="0" applyFont="1" applyAlignment="1">
      <alignment horizontal="center"/>
    </xf>
    <xf numFmtId="38" fontId="20" fillId="3" borderId="6" xfId="1" applyFont="1" applyFill="1" applyBorder="1" applyAlignment="1" applyProtection="1">
      <alignment horizontal="center"/>
      <protection locked="0"/>
    </xf>
    <xf numFmtId="0" fontId="10" fillId="12" borderId="0" xfId="0" applyFont="1" applyFill="1">
      <alignment vertical="center"/>
    </xf>
    <xf numFmtId="0" fontId="17" fillId="0" borderId="5" xfId="0" applyFont="1" applyBorder="1">
      <alignment vertical="center"/>
    </xf>
    <xf numFmtId="0" fontId="17" fillId="0" borderId="5" xfId="0" applyFont="1" applyBorder="1" applyAlignment="1">
      <alignment vertical="center" wrapText="1"/>
    </xf>
    <xf numFmtId="0" fontId="17" fillId="0" borderId="12" xfId="0" applyFont="1" applyBorder="1">
      <alignment vertical="center"/>
    </xf>
    <xf numFmtId="0" fontId="17" fillId="0" borderId="29" xfId="0" applyFont="1" applyBorder="1" applyAlignment="1">
      <alignment horizontal="left" vertical="center"/>
    </xf>
    <xf numFmtId="0" fontId="17" fillId="0" borderId="12" xfId="0" applyFont="1" applyBorder="1" applyAlignment="1">
      <alignment horizontal="left" vertical="center"/>
    </xf>
    <xf numFmtId="0" fontId="17" fillId="0" borderId="12" xfId="0" applyFont="1" applyBorder="1" applyAlignment="1">
      <alignment vertical="center" wrapText="1"/>
    </xf>
    <xf numFmtId="0" fontId="17" fillId="0" borderId="87" xfId="0" applyFont="1" applyBorder="1" applyAlignment="1">
      <alignment horizontal="left" vertical="center"/>
    </xf>
    <xf numFmtId="0" fontId="17" fillId="0" borderId="87" xfId="0" applyFont="1" applyBorder="1">
      <alignment vertical="center"/>
    </xf>
    <xf numFmtId="0" fontId="17" fillId="0" borderId="87" xfId="0" applyFont="1" applyBorder="1" applyAlignment="1">
      <alignment vertical="center" wrapText="1"/>
    </xf>
    <xf numFmtId="0" fontId="17" fillId="0" borderId="5" xfId="0" applyFont="1" applyBorder="1" applyAlignment="1">
      <alignment horizontal="left" vertical="center"/>
    </xf>
    <xf numFmtId="0" fontId="17" fillId="0" borderId="16" xfId="0" applyFont="1" applyBorder="1" applyAlignment="1">
      <alignment horizontal="left" vertical="center"/>
    </xf>
    <xf numFmtId="0" fontId="17" fillId="11" borderId="5" xfId="0" applyFont="1" applyFill="1" applyBorder="1" applyAlignment="1">
      <alignment horizontal="left" vertical="center"/>
    </xf>
    <xf numFmtId="0" fontId="17" fillId="11" borderId="5" xfId="0" applyFont="1" applyFill="1" applyBorder="1" applyAlignment="1">
      <alignment vertical="center" wrapText="1"/>
    </xf>
    <xf numFmtId="0" fontId="17" fillId="11" borderId="5" xfId="0" applyFont="1" applyFill="1" applyBorder="1">
      <alignment vertical="center"/>
    </xf>
    <xf numFmtId="0" fontId="17" fillId="11" borderId="5" xfId="0" applyFont="1" applyFill="1" applyBorder="1" applyAlignment="1">
      <alignment vertical="center" shrinkToFit="1"/>
    </xf>
    <xf numFmtId="0" fontId="6" fillId="4" borderId="5" xfId="0" applyFont="1" applyFill="1" applyBorder="1" applyAlignment="1">
      <alignment horizontal="center" vertical="center"/>
    </xf>
    <xf numFmtId="0" fontId="17" fillId="0" borderId="70" xfId="0" applyFont="1" applyBorder="1" applyAlignment="1">
      <alignment horizontal="center" vertical="center"/>
    </xf>
    <xf numFmtId="0" fontId="60" fillId="0" borderId="0" xfId="0" applyFont="1" applyAlignment="1">
      <alignment horizontal="left" vertical="center" wrapText="1"/>
    </xf>
    <xf numFmtId="0" fontId="61" fillId="0" borderId="0" xfId="0" applyFont="1" applyAlignment="1">
      <alignment horizontal="right" vertical="center" wrapText="1"/>
    </xf>
    <xf numFmtId="0" fontId="120" fillId="0" borderId="0" xfId="0" applyFont="1" applyAlignment="1">
      <alignment horizontal="right" vertical="top" wrapText="1"/>
    </xf>
    <xf numFmtId="0" fontId="60" fillId="0" borderId="0" xfId="2" applyFont="1" applyAlignment="1">
      <alignment horizontal="left"/>
    </xf>
    <xf numFmtId="0" fontId="62" fillId="0" borderId="0" xfId="0" applyFont="1" applyAlignment="1">
      <alignment horizontal="justify" vertical="center"/>
    </xf>
    <xf numFmtId="0" fontId="61" fillId="0" borderId="0" xfId="7" applyFont="1" applyAlignment="1">
      <alignment horizontal="right" vertical="center"/>
    </xf>
    <xf numFmtId="0" fontId="67" fillId="0" borderId="0" xfId="7" applyFont="1">
      <alignment vertical="center"/>
    </xf>
    <xf numFmtId="0" fontId="61" fillId="0" borderId="13" xfId="7" applyFont="1" applyBorder="1">
      <alignment vertical="center"/>
    </xf>
    <xf numFmtId="0" fontId="61" fillId="0" borderId="0" xfId="7" applyFont="1" applyAlignment="1">
      <alignment horizontal="center" vertical="center"/>
    </xf>
    <xf numFmtId="0" fontId="69" fillId="0" borderId="0" xfId="7" applyFont="1">
      <alignment vertical="center"/>
    </xf>
    <xf numFmtId="0" fontId="6" fillId="0" borderId="0" xfId="0" applyFont="1" applyAlignment="1">
      <alignment horizontal="center" vertical="center" shrinkToFit="1"/>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6" fillId="0" borderId="0" xfId="0" applyFont="1" applyAlignment="1">
      <alignment horizontal="left" vertical="center" wrapText="1"/>
    </xf>
    <xf numFmtId="0" fontId="6" fillId="0" borderId="5" xfId="0" applyFont="1" applyBorder="1">
      <alignment vertical="center"/>
    </xf>
    <xf numFmtId="0" fontId="13" fillId="0" borderId="0" xfId="0" applyFont="1">
      <alignment vertical="center"/>
    </xf>
    <xf numFmtId="0" fontId="13" fillId="0" borderId="9" xfId="0" applyFont="1" applyBorder="1">
      <alignment vertical="center"/>
    </xf>
    <xf numFmtId="0" fontId="6" fillId="0" borderId="0" xfId="0" applyFont="1" applyAlignment="1">
      <alignment horizontal="left" vertical="center" indent="1"/>
    </xf>
    <xf numFmtId="0" fontId="6" fillId="0" borderId="0" xfId="0" applyFont="1" applyAlignment="1">
      <alignment vertical="center" wrapText="1"/>
    </xf>
    <xf numFmtId="176" fontId="6" fillId="0" borderId="0" xfId="0" applyNumberFormat="1" applyFont="1">
      <alignment vertical="center"/>
    </xf>
    <xf numFmtId="176" fontId="6" fillId="0" borderId="0" xfId="0" applyNumberFormat="1" applyFont="1" applyAlignment="1">
      <alignment horizontal="center" vertical="center"/>
    </xf>
    <xf numFmtId="0" fontId="6" fillId="0" borderId="0" xfId="0" applyFont="1" applyAlignment="1">
      <alignment vertical="center" textRotation="255"/>
    </xf>
    <xf numFmtId="0" fontId="16" fillId="4" borderId="5" xfId="0" applyFont="1" applyFill="1" applyBorder="1" applyAlignment="1">
      <alignment horizontal="center" vertical="center" shrinkToFit="1"/>
    </xf>
    <xf numFmtId="0" fontId="9" fillId="0" borderId="0" xfId="0" applyFont="1" applyAlignment="1">
      <alignment horizontal="left" vertical="center" wrapText="1" shrinkToFit="1"/>
    </xf>
    <xf numFmtId="0" fontId="9" fillId="0" borderId="0" xfId="0" applyFont="1" applyAlignment="1">
      <alignment vertical="center" textRotation="255"/>
    </xf>
    <xf numFmtId="0" fontId="8" fillId="4" borderId="6" xfId="0" applyFont="1" applyFill="1" applyBorder="1">
      <alignment vertical="center"/>
    </xf>
    <xf numFmtId="0" fontId="8" fillId="4" borderId="7" xfId="0" applyFont="1" applyFill="1" applyBorder="1">
      <alignment vertical="center"/>
    </xf>
    <xf numFmtId="0" fontId="8" fillId="4" borderId="17" xfId="0" applyFont="1" applyFill="1" applyBorder="1">
      <alignment vertical="center"/>
    </xf>
    <xf numFmtId="0" fontId="8" fillId="4" borderId="13" xfId="0" applyFont="1" applyFill="1" applyBorder="1" applyAlignment="1">
      <alignment vertical="center" wrapText="1"/>
    </xf>
    <xf numFmtId="179" fontId="19" fillId="2" borderId="10" xfId="1" applyNumberFormat="1" applyFont="1" applyFill="1" applyBorder="1" applyAlignment="1" applyProtection="1">
      <alignment vertical="center" shrinkToFit="1"/>
    </xf>
    <xf numFmtId="180" fontId="19" fillId="2" borderId="14" xfId="1" applyNumberFormat="1" applyFont="1" applyFill="1" applyBorder="1" applyAlignment="1" applyProtection="1">
      <alignment vertical="center" shrinkToFit="1"/>
    </xf>
    <xf numFmtId="179" fontId="19" fillId="0" borderId="10" xfId="1" applyNumberFormat="1" applyFont="1" applyFill="1" applyBorder="1" applyAlignment="1" applyProtection="1">
      <alignment horizontal="right" vertical="center" shrinkToFit="1"/>
    </xf>
    <xf numFmtId="0" fontId="8" fillId="4" borderId="29" xfId="0" applyFont="1" applyFill="1" applyBorder="1" applyAlignment="1">
      <alignment horizontal="center" vertical="center" wrapText="1"/>
    </xf>
    <xf numFmtId="185" fontId="8" fillId="0" borderId="12" xfId="1" applyNumberFormat="1" applyFont="1" applyFill="1" applyBorder="1" applyAlignment="1" applyProtection="1">
      <alignment vertical="center"/>
    </xf>
    <xf numFmtId="0" fontId="8" fillId="4" borderId="14" xfId="0" applyFont="1" applyFill="1" applyBorder="1" applyAlignment="1">
      <alignment horizontal="center" vertical="center" wrapText="1"/>
    </xf>
    <xf numFmtId="0" fontId="8" fillId="4" borderId="14" xfId="0" applyFont="1" applyFill="1" applyBorder="1">
      <alignment vertical="center"/>
    </xf>
    <xf numFmtId="0" fontId="8" fillId="4" borderId="15" xfId="0" applyFont="1" applyFill="1" applyBorder="1">
      <alignment vertical="center"/>
    </xf>
    <xf numFmtId="0" fontId="8" fillId="4" borderId="13" xfId="0" applyFont="1" applyFill="1" applyBorder="1" applyAlignment="1">
      <alignment horizontal="center" vertical="center" wrapText="1" shrinkToFit="1"/>
    </xf>
    <xf numFmtId="0" fontId="8" fillId="4" borderId="14" xfId="0" applyFont="1" applyFill="1" applyBorder="1" applyAlignment="1">
      <alignment horizontal="center" vertical="center" wrapText="1" shrinkToFit="1"/>
    </xf>
    <xf numFmtId="0" fontId="6" fillId="0" borderId="0" xfId="0" applyFont="1" applyAlignment="1">
      <alignment horizontal="left" vertical="top" indent="1"/>
    </xf>
    <xf numFmtId="0" fontId="14" fillId="0" borderId="0" xfId="0" applyFont="1" applyAlignment="1">
      <alignment horizontal="left" vertical="top" indent="1"/>
    </xf>
    <xf numFmtId="0" fontId="14" fillId="0" borderId="0" xfId="0" applyFont="1" applyAlignment="1">
      <alignment vertical="top"/>
    </xf>
    <xf numFmtId="0" fontId="15" fillId="6" borderId="0" xfId="0" applyFont="1" applyFill="1" applyAlignment="1">
      <alignment horizontal="center" vertical="center" wrapText="1"/>
    </xf>
    <xf numFmtId="179" fontId="8" fillId="6" borderId="0" xfId="0" applyNumberFormat="1" applyFont="1" applyFill="1" applyAlignment="1">
      <alignment horizontal="right" vertical="center" wrapText="1"/>
    </xf>
    <xf numFmtId="190" fontId="19" fillId="6" borderId="0" xfId="1" applyNumberFormat="1" applyFont="1" applyFill="1" applyBorder="1" applyAlignment="1" applyProtection="1">
      <alignment horizontal="right" vertical="center" shrinkToFit="1"/>
    </xf>
    <xf numFmtId="0" fontId="12" fillId="0" borderId="0" xfId="0" applyFont="1" applyAlignment="1"/>
    <xf numFmtId="180" fontId="19" fillId="3" borderId="21" xfId="1" applyNumberFormat="1" applyFont="1" applyFill="1" applyBorder="1" applyAlignment="1" applyProtection="1">
      <alignment vertical="center" shrinkToFit="1"/>
      <protection locked="0"/>
    </xf>
    <xf numFmtId="189" fontId="19" fillId="3" borderId="16" xfId="1" applyNumberFormat="1" applyFont="1" applyFill="1" applyBorder="1" applyAlignment="1" applyProtection="1">
      <alignment horizontal="right" vertical="center" shrinkToFit="1"/>
      <protection locked="0"/>
    </xf>
    <xf numFmtId="0" fontId="23" fillId="0" borderId="0" xfId="0" applyFont="1" applyAlignment="1">
      <alignment horizontal="center" vertical="center"/>
    </xf>
    <xf numFmtId="0" fontId="24" fillId="0" borderId="0" xfId="0" applyFont="1" applyAlignment="1">
      <alignment horizontal="center" vertical="center"/>
    </xf>
    <xf numFmtId="0" fontId="25" fillId="0" borderId="0" xfId="2" applyFont="1" applyAlignment="1">
      <alignment vertical="center"/>
    </xf>
    <xf numFmtId="0" fontId="21" fillId="0" borderId="0" xfId="0" applyFont="1" applyAlignment="1">
      <alignment horizontal="left" vertical="center"/>
    </xf>
    <xf numFmtId="0" fontId="8" fillId="0" borderId="176" xfId="0" applyFont="1" applyBorder="1">
      <alignment vertical="center"/>
    </xf>
    <xf numFmtId="0" fontId="8" fillId="0" borderId="189" xfId="0" applyFont="1" applyBorder="1">
      <alignment vertical="center"/>
    </xf>
    <xf numFmtId="180" fontId="20" fillId="0" borderId="0" xfId="1" applyNumberFormat="1" applyFont="1" applyFill="1" applyBorder="1" applyAlignment="1" applyProtection="1">
      <alignment horizontal="right" vertical="center" wrapText="1"/>
    </xf>
    <xf numFmtId="196" fontId="20" fillId="0" borderId="0" xfId="1" applyNumberFormat="1" applyFont="1" applyFill="1" applyBorder="1" applyAlignment="1" applyProtection="1">
      <alignment horizontal="right" vertical="center" wrapText="1" shrinkToFit="1"/>
    </xf>
    <xf numFmtId="0" fontId="22" fillId="0" borderId="0" xfId="0" applyFont="1" applyAlignment="1">
      <alignment vertical="top" wrapText="1"/>
    </xf>
    <xf numFmtId="0" fontId="8" fillId="0" borderId="14" xfId="0" applyFont="1" applyBorder="1">
      <alignment vertical="center"/>
    </xf>
    <xf numFmtId="0" fontId="8" fillId="0" borderId="26" xfId="0" applyFont="1" applyBorder="1" applyAlignment="1">
      <alignment horizontal="center" vertical="center" shrinkToFit="1"/>
    </xf>
    <xf numFmtId="0" fontId="8" fillId="0" borderId="38" xfId="0" applyFont="1" applyBorder="1">
      <alignment vertical="center"/>
    </xf>
    <xf numFmtId="0" fontId="44" fillId="0" borderId="8" xfId="0" applyFont="1" applyBorder="1" applyAlignment="1">
      <alignment vertical="center" wrapText="1"/>
    </xf>
    <xf numFmtId="0" fontId="8" fillId="0" borderId="0" xfId="0" applyFont="1" applyAlignment="1">
      <alignment horizontal="center" vertical="center" shrinkToFit="1"/>
    </xf>
    <xf numFmtId="0" fontId="8" fillId="0" borderId="39" xfId="0" applyFont="1" applyBorder="1" applyAlignment="1">
      <alignment horizontal="left" vertical="center"/>
    </xf>
    <xf numFmtId="180" fontId="20" fillId="0" borderId="40" xfId="1" applyNumberFormat="1" applyFont="1" applyFill="1" applyBorder="1" applyAlignment="1" applyProtection="1">
      <alignment horizontal="right" vertical="center" wrapText="1"/>
    </xf>
    <xf numFmtId="0" fontId="8" fillId="0" borderId="40" xfId="0" applyFont="1" applyBorder="1" applyAlignment="1">
      <alignment horizontal="center" vertical="center" wrapText="1"/>
    </xf>
    <xf numFmtId="182" fontId="20" fillId="0" borderId="40" xfId="0" applyNumberFormat="1" applyFont="1" applyBorder="1" applyAlignment="1">
      <alignment vertical="center" wrapText="1" shrinkToFit="1"/>
    </xf>
    <xf numFmtId="0" fontId="8" fillId="0" borderId="40" xfId="0" applyFont="1" applyBorder="1">
      <alignment vertical="center"/>
    </xf>
    <xf numFmtId="0" fontId="8" fillId="0" borderId="41" xfId="0" applyFont="1" applyBorder="1">
      <alignment vertical="center"/>
    </xf>
    <xf numFmtId="0" fontId="8" fillId="0" borderId="42" xfId="0" applyFont="1" applyBorder="1">
      <alignment vertical="center"/>
    </xf>
    <xf numFmtId="0" fontId="21" fillId="0" borderId="43" xfId="0" applyFont="1" applyBorder="1">
      <alignment vertical="center"/>
    </xf>
    <xf numFmtId="197" fontId="20" fillId="0" borderId="7" xfId="0" applyNumberFormat="1" applyFont="1" applyBorder="1" applyAlignment="1">
      <alignment horizontal="center" vertical="center"/>
    </xf>
    <xf numFmtId="197" fontId="20" fillId="0" borderId="17" xfId="0" applyNumberFormat="1" applyFont="1" applyBorder="1" applyAlignment="1">
      <alignment horizontal="center" vertical="center"/>
    </xf>
    <xf numFmtId="0" fontId="9" fillId="0" borderId="43" xfId="0" applyFont="1" applyBorder="1">
      <alignment vertical="center"/>
    </xf>
    <xf numFmtId="0" fontId="21" fillId="0" borderId="42" xfId="0" applyFont="1" applyBorder="1">
      <alignment vertical="center"/>
    </xf>
    <xf numFmtId="197" fontId="28" fillId="0" borderId="0" xfId="0" applyNumberFormat="1" applyFont="1" applyAlignment="1">
      <alignment horizontal="center" vertical="center"/>
    </xf>
    <xf numFmtId="0" fontId="29" fillId="0" borderId="42" xfId="0" applyFont="1" applyBorder="1">
      <alignment vertical="center"/>
    </xf>
    <xf numFmtId="0" fontId="21" fillId="0" borderId="44" xfId="0" applyFont="1" applyBorder="1">
      <alignment vertical="center"/>
    </xf>
    <xf numFmtId="0" fontId="6" fillId="0" borderId="45" xfId="0" applyFont="1" applyBorder="1">
      <alignment vertical="center"/>
    </xf>
    <xf numFmtId="0" fontId="21" fillId="0" borderId="45" xfId="0" applyFont="1" applyBorder="1" applyAlignment="1">
      <alignment horizontal="right" vertical="center"/>
    </xf>
    <xf numFmtId="181" fontId="20" fillId="0" borderId="45" xfId="1" applyNumberFormat="1" applyFont="1" applyFill="1" applyBorder="1" applyAlignment="1" applyProtection="1">
      <alignment horizontal="right" vertical="center" wrapText="1"/>
    </xf>
    <xf numFmtId="0" fontId="6" fillId="0" borderId="0" xfId="0" applyFont="1" applyAlignment="1"/>
    <xf numFmtId="0" fontId="31" fillId="0" borderId="0" xfId="0" applyFont="1" applyAlignment="1"/>
    <xf numFmtId="0" fontId="55" fillId="0" borderId="0" xfId="0" applyFont="1" applyAlignment="1"/>
    <xf numFmtId="0" fontId="31" fillId="6" borderId="13" xfId="0" applyFont="1" applyFill="1" applyBorder="1">
      <alignment vertical="center"/>
    </xf>
    <xf numFmtId="0" fontId="15" fillId="4" borderId="5" xfId="0" applyFont="1" applyFill="1" applyBorder="1" applyAlignment="1">
      <alignment horizontal="center" vertical="center" textRotation="255" shrinkToFit="1"/>
    </xf>
    <xf numFmtId="0" fontId="12" fillId="0" borderId="0" xfId="0" applyFont="1" applyAlignment="1">
      <alignment horizontal="left"/>
    </xf>
    <xf numFmtId="0" fontId="30" fillId="0" borderId="0" xfId="0" applyFont="1">
      <alignment vertical="center"/>
    </xf>
    <xf numFmtId="0" fontId="12" fillId="0" borderId="0" xfId="0" quotePrefix="1" applyFont="1" applyAlignment="1">
      <alignment horizontal="left" vertical="center"/>
    </xf>
    <xf numFmtId="0" fontId="53" fillId="0" borderId="0" xfId="0" applyFont="1" applyAlignment="1">
      <alignment horizontal="left" vertical="center"/>
    </xf>
    <xf numFmtId="0" fontId="12" fillId="0" borderId="0" xfId="0" applyFont="1" applyAlignment="1">
      <alignment horizontal="center" vertical="center"/>
    </xf>
    <xf numFmtId="0" fontId="22" fillId="0" borderId="0" xfId="0" applyFont="1" applyAlignment="1">
      <alignment horizontal="left" vertical="center"/>
    </xf>
    <xf numFmtId="0" fontId="22" fillId="0" borderId="0" xfId="0" quotePrefix="1" applyFont="1" applyAlignment="1">
      <alignment horizontal="left" vertical="center"/>
    </xf>
    <xf numFmtId="0" fontId="9" fillId="0" borderId="0" xfId="0" applyFont="1" applyAlignment="1">
      <alignment horizontal="left"/>
    </xf>
    <xf numFmtId="0" fontId="31" fillId="0" borderId="0" xfId="0" applyFont="1" applyAlignment="1">
      <alignment horizontal="left"/>
    </xf>
    <xf numFmtId="0" fontId="8" fillId="0" borderId="0" xfId="0" applyFont="1" applyAlignment="1">
      <alignment horizontal="left"/>
    </xf>
    <xf numFmtId="0" fontId="55" fillId="0" borderId="0" xfId="0" applyFont="1" applyAlignment="1">
      <alignment horizontal="left"/>
    </xf>
    <xf numFmtId="0" fontId="132" fillId="0" borderId="13" xfId="0" applyFont="1" applyBorder="1">
      <alignment vertical="center"/>
    </xf>
    <xf numFmtId="0" fontId="8" fillId="0" borderId="13" xfId="0" applyFont="1" applyBorder="1">
      <alignment vertical="center"/>
    </xf>
    <xf numFmtId="0" fontId="26" fillId="0" borderId="13" xfId="0" applyFont="1" applyBorder="1" applyAlignment="1">
      <alignment vertical="center" wrapText="1"/>
    </xf>
    <xf numFmtId="0" fontId="8" fillId="0" borderId="47" xfId="0" applyFont="1" applyBorder="1" applyAlignment="1"/>
    <xf numFmtId="0" fontId="12" fillId="0" borderId="49" xfId="0" applyFont="1" applyBorder="1" applyAlignment="1">
      <alignment wrapText="1"/>
    </xf>
    <xf numFmtId="0" fontId="8" fillId="0" borderId="50" xfId="3" applyFont="1" applyBorder="1" applyAlignment="1">
      <alignment vertical="top" shrinkToFit="1"/>
    </xf>
    <xf numFmtId="0" fontId="8" fillId="0" borderId="51" xfId="0" applyFont="1" applyBorder="1" applyAlignment="1">
      <alignment vertical="top"/>
    </xf>
    <xf numFmtId="0" fontId="8" fillId="0" borderId="51" xfId="0" applyFont="1" applyBorder="1" applyAlignment="1">
      <alignment vertical="top" wrapText="1"/>
    </xf>
    <xf numFmtId="0" fontId="8" fillId="0" borderId="52" xfId="3" applyFont="1" applyBorder="1" applyAlignment="1">
      <alignment vertical="top" shrinkToFit="1"/>
    </xf>
    <xf numFmtId="0" fontId="36" fillId="0" borderId="53" xfId="0" applyFont="1" applyBorder="1" applyAlignment="1">
      <alignment vertical="top"/>
    </xf>
    <xf numFmtId="0" fontId="54" fillId="0" borderId="53" xfId="0" applyFont="1" applyBorder="1" applyAlignment="1">
      <alignment vertical="top" wrapText="1"/>
    </xf>
    <xf numFmtId="0" fontId="8" fillId="0" borderId="54" xfId="0" applyFont="1" applyBorder="1" applyAlignment="1">
      <alignment vertical="top"/>
    </xf>
    <xf numFmtId="0" fontId="8" fillId="0" borderId="0" xfId="3" applyFont="1" applyAlignment="1">
      <alignment vertical="top" shrinkToFit="1"/>
    </xf>
    <xf numFmtId="0" fontId="36" fillId="0" borderId="0" xfId="0" applyFont="1" applyAlignment="1">
      <alignment vertical="top"/>
    </xf>
    <xf numFmtId="0" fontId="54" fillId="0" borderId="0" xfId="0" applyFont="1" applyAlignment="1">
      <alignment vertical="top" wrapText="1"/>
    </xf>
    <xf numFmtId="0" fontId="8" fillId="0" borderId="47" xfId="3" applyFont="1" applyBorder="1" applyAlignment="1">
      <alignment vertical="top" shrinkToFit="1"/>
    </xf>
    <xf numFmtId="0" fontId="8" fillId="0" borderId="49" xfId="0" applyFont="1" applyBorder="1" applyAlignment="1">
      <alignment vertical="top"/>
    </xf>
    <xf numFmtId="0" fontId="8" fillId="0" borderId="53" xfId="0" applyFont="1" applyBorder="1" applyAlignment="1">
      <alignment vertical="top"/>
    </xf>
    <xf numFmtId="0" fontId="22" fillId="0" borderId="53" xfId="0" applyFont="1" applyBorder="1" applyAlignment="1">
      <alignment vertical="top" wrapText="1"/>
    </xf>
    <xf numFmtId="0" fontId="12" fillId="0" borderId="49" xfId="0" applyFont="1" applyBorder="1" applyAlignment="1">
      <alignment vertical="top" wrapText="1"/>
    </xf>
    <xf numFmtId="0" fontId="12" fillId="0" borderId="51" xfId="0" applyFont="1" applyBorder="1" applyAlignment="1">
      <alignment vertical="top" wrapText="1"/>
    </xf>
    <xf numFmtId="0" fontId="12" fillId="0" borderId="53" xfId="0" applyFont="1" applyBorder="1" applyAlignment="1">
      <alignment horizontal="left" vertical="center"/>
    </xf>
    <xf numFmtId="0" fontId="12" fillId="0" borderId="53" xfId="0" applyFont="1" applyBorder="1" applyAlignment="1">
      <alignment vertical="top" wrapText="1"/>
    </xf>
    <xf numFmtId="0" fontId="12" fillId="0" borderId="53" xfId="0" applyFont="1" applyBorder="1">
      <alignment vertical="center"/>
    </xf>
    <xf numFmtId="0" fontId="12" fillId="0" borderId="54" xfId="0" applyFont="1" applyBorder="1" applyAlignment="1">
      <alignment vertical="top" wrapText="1"/>
    </xf>
    <xf numFmtId="0" fontId="42" fillId="0" borderId="0" xfId="0" applyFont="1" applyAlignment="1">
      <alignment horizontal="left" vertical="center" indent="1"/>
    </xf>
    <xf numFmtId="0" fontId="36" fillId="0" borderId="0" xfId="0" applyFont="1" applyAlignment="1"/>
    <xf numFmtId="0" fontId="55" fillId="4" borderId="14" xfId="0" applyFont="1" applyFill="1" applyBorder="1" applyAlignment="1">
      <alignment vertical="center" wrapText="1"/>
    </xf>
    <xf numFmtId="0" fontId="55" fillId="4" borderId="26" xfId="0" applyFont="1" applyFill="1" applyBorder="1" applyAlignment="1">
      <alignment vertical="center" wrapText="1"/>
    </xf>
    <xf numFmtId="0" fontId="55" fillId="4" borderId="15" xfId="0" applyFont="1" applyFill="1" applyBorder="1" applyAlignment="1">
      <alignment horizontal="right" vertical="center"/>
    </xf>
    <xf numFmtId="0" fontId="36" fillId="0" borderId="0" xfId="0" applyFont="1" applyAlignment="1">
      <alignment horizontal="center" vertical="center" shrinkToFit="1"/>
    </xf>
    <xf numFmtId="0" fontId="26" fillId="0" borderId="0" xfId="0" applyFont="1" applyAlignment="1">
      <alignment horizontal="left" vertical="center"/>
    </xf>
    <xf numFmtId="0" fontId="36" fillId="0" borderId="0" xfId="0" applyFont="1" applyAlignment="1">
      <alignment horizontal="left" vertical="center" wrapText="1"/>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center" vertical="center" wrapText="1"/>
    </xf>
    <xf numFmtId="0" fontId="140" fillId="3" borderId="7" xfId="0" applyFont="1" applyFill="1" applyBorder="1" applyAlignment="1" applyProtection="1">
      <alignment horizontal="center" vertical="center"/>
      <protection locked="0"/>
    </xf>
    <xf numFmtId="0" fontId="20" fillId="3" borderId="26"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6"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0" fontId="55" fillId="0" borderId="12" xfId="0" applyFont="1" applyBorder="1" applyAlignment="1" applyProtection="1">
      <alignment horizontal="center" vertical="center"/>
      <protection locked="0"/>
    </xf>
    <xf numFmtId="0" fontId="55" fillId="0" borderId="5" xfId="0" applyFont="1" applyBorder="1" applyAlignment="1" applyProtection="1">
      <alignment horizontal="center" vertical="center"/>
      <protection locked="0"/>
    </xf>
    <xf numFmtId="0" fontId="36" fillId="3" borderId="5" xfId="0" applyFont="1" applyFill="1" applyBorder="1" applyAlignment="1" applyProtection="1">
      <alignment horizontal="center" vertical="center"/>
      <protection locked="0"/>
    </xf>
    <xf numFmtId="200" fontId="9" fillId="3" borderId="5" xfId="0" applyNumberFormat="1" applyFont="1" applyFill="1" applyBorder="1" applyAlignment="1" applyProtection="1">
      <alignment vertical="center" shrinkToFit="1"/>
      <protection locked="0"/>
    </xf>
    <xf numFmtId="0" fontId="36" fillId="3" borderId="7" xfId="0" applyFont="1" applyFill="1" applyBorder="1" applyAlignment="1" applyProtection="1">
      <alignment horizontal="center" vertical="center" wrapText="1"/>
      <protection locked="0"/>
    </xf>
    <xf numFmtId="0" fontId="42" fillId="3" borderId="6" xfId="8" applyFont="1" applyFill="1" applyBorder="1" applyAlignment="1" applyProtection="1">
      <alignment vertical="center" shrinkToFit="1"/>
      <protection locked="0"/>
    </xf>
    <xf numFmtId="0" fontId="42" fillId="3" borderId="7" xfId="8" applyFont="1" applyFill="1" applyBorder="1" applyAlignment="1" applyProtection="1">
      <alignment vertical="center" shrinkToFit="1"/>
      <protection locked="0"/>
    </xf>
    <xf numFmtId="0" fontId="72" fillId="3" borderId="0" xfId="5" applyFont="1" applyFill="1" applyProtection="1">
      <alignment vertical="center"/>
      <protection locked="0"/>
    </xf>
    <xf numFmtId="0" fontId="74" fillId="3" borderId="0" xfId="5" applyFont="1" applyFill="1" applyAlignment="1" applyProtection="1">
      <alignment horizontal="left" vertical="center"/>
      <protection locked="0"/>
    </xf>
    <xf numFmtId="0" fontId="72" fillId="3" borderId="0" xfId="5" applyFont="1" applyFill="1" applyAlignment="1" applyProtection="1">
      <alignment horizontal="left" vertical="center"/>
      <protection locked="0"/>
    </xf>
    <xf numFmtId="0" fontId="61" fillId="3" borderId="5" xfId="7" applyFont="1" applyFill="1" applyBorder="1" applyAlignment="1" applyProtection="1">
      <alignment horizontal="center" vertical="center"/>
      <protection locked="0"/>
    </xf>
    <xf numFmtId="0" fontId="36" fillId="3" borderId="7" xfId="0" applyFont="1" applyFill="1" applyBorder="1" applyAlignment="1" applyProtection="1">
      <alignment horizontal="center" vertical="center"/>
      <protection locked="0"/>
    </xf>
    <xf numFmtId="0" fontId="9" fillId="3" borderId="5" xfId="0" applyFont="1" applyFill="1" applyBorder="1" applyAlignment="1" applyProtection="1">
      <alignment horizontal="center" vertical="center"/>
      <protection locked="0"/>
    </xf>
    <xf numFmtId="192" fontId="19" fillId="0" borderId="0" xfId="1" applyNumberFormat="1" applyFont="1" applyFill="1" applyBorder="1" applyAlignment="1" applyProtection="1">
      <alignment horizontal="right" vertical="center" shrinkToFit="1"/>
    </xf>
    <xf numFmtId="0" fontId="37" fillId="3" borderId="0" xfId="9" applyFont="1" applyFill="1" applyAlignment="1" applyProtection="1">
      <alignment horizontal="right" vertical="center"/>
      <protection locked="0"/>
    </xf>
    <xf numFmtId="213" fontId="42" fillId="3" borderId="127" xfId="10" applyNumberFormat="1" applyFont="1" applyFill="1" applyBorder="1" applyAlignment="1" applyProtection="1">
      <alignment horizontal="center" vertical="center" shrinkToFit="1"/>
      <protection locked="0"/>
    </xf>
    <xf numFmtId="0" fontId="42" fillId="3" borderId="16" xfId="10" applyFont="1" applyFill="1" applyBorder="1" applyAlignment="1" applyProtection="1">
      <alignment vertical="center" shrinkToFit="1"/>
      <protection locked="0"/>
    </xf>
    <xf numFmtId="214" fontId="42" fillId="3" borderId="126" xfId="1" applyNumberFormat="1" applyFont="1" applyFill="1" applyBorder="1" applyAlignment="1" applyProtection="1">
      <alignment horizontal="right" vertical="center" shrinkToFit="1"/>
      <protection locked="0"/>
    </xf>
    <xf numFmtId="214" fontId="42" fillId="3" borderId="16" xfId="1" applyNumberFormat="1" applyFont="1" applyFill="1" applyBorder="1" applyAlignment="1" applyProtection="1">
      <alignment horizontal="right" vertical="center" shrinkToFit="1"/>
      <protection locked="0"/>
    </xf>
    <xf numFmtId="208" fontId="42" fillId="3" borderId="126" xfId="10" applyNumberFormat="1" applyFont="1" applyFill="1" applyBorder="1" applyAlignment="1" applyProtection="1">
      <alignment horizontal="center" vertical="center"/>
      <protection locked="0"/>
    </xf>
    <xf numFmtId="213" fontId="42" fillId="3" borderId="16" xfId="10" applyNumberFormat="1" applyFont="1" applyFill="1" applyBorder="1" applyAlignment="1" applyProtection="1">
      <alignment horizontal="center" vertical="center" shrinkToFit="1"/>
      <protection locked="0"/>
    </xf>
    <xf numFmtId="0" fontId="36" fillId="3" borderId="173" xfId="10" applyFont="1" applyFill="1" applyBorder="1" applyAlignment="1" applyProtection="1">
      <alignment horizontal="center" vertical="center"/>
      <protection locked="0"/>
    </xf>
    <xf numFmtId="0" fontId="36" fillId="3" borderId="101" xfId="10" applyFont="1" applyFill="1" applyBorder="1" applyAlignment="1" applyProtection="1">
      <alignment horizontal="center" vertical="center"/>
      <protection locked="0"/>
    </xf>
    <xf numFmtId="217" fontId="36" fillId="3" borderId="6" xfId="0" applyNumberFormat="1" applyFont="1" applyFill="1" applyBorder="1" applyAlignment="1" applyProtection="1">
      <alignment horizontal="right" vertical="center" shrinkToFit="1"/>
      <protection locked="0"/>
    </xf>
    <xf numFmtId="217" fontId="8" fillId="3" borderId="6" xfId="0" applyNumberFormat="1" applyFont="1" applyFill="1" applyBorder="1" applyAlignment="1" applyProtection="1">
      <alignment horizontal="right" vertical="center" shrinkToFit="1"/>
      <protection locked="0"/>
    </xf>
    <xf numFmtId="217" fontId="36" fillId="3" borderId="10" xfId="0" applyNumberFormat="1" applyFont="1" applyFill="1" applyBorder="1" applyAlignment="1" applyProtection="1">
      <alignment horizontal="right" vertical="center" shrinkToFit="1"/>
      <protection locked="0"/>
    </xf>
    <xf numFmtId="0" fontId="36" fillId="3" borderId="6" xfId="8" applyFont="1" applyFill="1" applyBorder="1" applyAlignment="1" applyProtection="1">
      <alignment vertical="center" shrinkToFit="1"/>
      <protection locked="0"/>
    </xf>
    <xf numFmtId="0" fontId="8" fillId="3" borderId="6" xfId="8" applyFont="1" applyFill="1" applyBorder="1" applyAlignment="1" applyProtection="1">
      <alignment vertical="center" shrinkToFit="1"/>
      <protection locked="0"/>
    </xf>
    <xf numFmtId="0" fontId="36" fillId="3" borderId="7" xfId="8" applyFont="1" applyFill="1" applyBorder="1" applyAlignment="1" applyProtection="1">
      <alignment vertical="center" shrinkToFit="1"/>
      <protection locked="0"/>
    </xf>
    <xf numFmtId="0" fontId="8" fillId="3" borderId="7" xfId="8" applyFont="1" applyFill="1" applyBorder="1" applyAlignment="1" applyProtection="1">
      <alignment vertical="center" shrinkToFit="1"/>
      <protection locked="0"/>
    </xf>
    <xf numFmtId="0" fontId="42" fillId="3" borderId="5" xfId="19" applyFont="1" applyFill="1" applyBorder="1" applyAlignment="1" applyProtection="1">
      <alignment horizontal="center" vertical="center" shrinkToFit="1"/>
      <protection locked="0"/>
    </xf>
    <xf numFmtId="0" fontId="42" fillId="3" borderId="6" xfId="19" applyFont="1" applyFill="1" applyBorder="1" applyAlignment="1" applyProtection="1">
      <alignment horizontal="center" vertical="center" shrinkToFit="1"/>
      <protection locked="0"/>
    </xf>
    <xf numFmtId="228" fontId="127" fillId="3" borderId="5" xfId="20" applyNumberFormat="1" applyFont="1" applyFill="1" applyBorder="1" applyAlignment="1" applyProtection="1">
      <alignment horizontal="right" vertical="center" shrinkToFit="1"/>
      <protection locked="0"/>
    </xf>
    <xf numFmtId="38" fontId="42" fillId="3" borderId="5" xfId="20" applyFont="1" applyFill="1" applyBorder="1" applyAlignment="1" applyProtection="1">
      <alignment vertical="center" shrinkToFit="1"/>
      <protection locked="0"/>
    </xf>
    <xf numFmtId="38" fontId="42" fillId="3" borderId="5" xfId="20" applyFont="1" applyFill="1" applyBorder="1" applyAlignment="1" applyProtection="1">
      <alignment horizontal="right" vertical="center" shrinkToFit="1"/>
      <protection locked="0"/>
    </xf>
    <xf numFmtId="0" fontId="42" fillId="3" borderId="5" xfId="19" applyFont="1" applyFill="1" applyBorder="1" applyAlignment="1" applyProtection="1">
      <alignment vertical="center" shrinkToFit="1"/>
      <protection locked="0"/>
    </xf>
    <xf numFmtId="0" fontId="41" fillId="3" borderId="0" xfId="19" applyFont="1" applyFill="1" applyAlignment="1" applyProtection="1">
      <alignment horizontal="right" vertical="center"/>
      <protection locked="0"/>
    </xf>
    <xf numFmtId="0" fontId="156" fillId="6" borderId="0" xfId="0" applyFont="1" applyFill="1" applyAlignment="1">
      <alignment horizontal="right" vertical="center" shrinkToFit="1"/>
    </xf>
    <xf numFmtId="0" fontId="157" fillId="0" borderId="0" xfId="25">
      <alignment vertical="center"/>
    </xf>
    <xf numFmtId="0" fontId="35" fillId="0" borderId="0" xfId="26">
      <alignment vertical="center"/>
    </xf>
    <xf numFmtId="49" fontId="0" fillId="16" borderId="5" xfId="0" applyNumberFormat="1" applyFill="1" applyBorder="1" applyAlignment="1">
      <alignment vertical="center" wrapText="1"/>
    </xf>
    <xf numFmtId="0" fontId="35" fillId="16" borderId="5" xfId="26" applyFill="1" applyBorder="1" applyAlignment="1">
      <alignment vertical="center" wrapText="1"/>
    </xf>
    <xf numFmtId="49" fontId="0" fillId="16" borderId="5" xfId="0" applyNumberFormat="1" applyFill="1" applyBorder="1">
      <alignment vertical="center"/>
    </xf>
    <xf numFmtId="0" fontId="158" fillId="20" borderId="5" xfId="0" applyFont="1" applyFill="1" applyBorder="1">
      <alignment vertical="center"/>
    </xf>
    <xf numFmtId="0" fontId="159" fillId="20" borderId="5" xfId="0" applyFont="1" applyFill="1" applyBorder="1">
      <alignment vertical="center"/>
    </xf>
    <xf numFmtId="0" fontId="35" fillId="0" borderId="5" xfId="26" applyBorder="1">
      <alignment vertical="center"/>
    </xf>
    <xf numFmtId="0" fontId="159" fillId="0" borderId="5" xfId="0" applyFont="1" applyBorder="1">
      <alignment vertical="center"/>
    </xf>
    <xf numFmtId="49" fontId="35" fillId="0" borderId="0" xfId="26" applyNumberFormat="1">
      <alignment vertical="center"/>
    </xf>
    <xf numFmtId="0" fontId="36" fillId="4" borderId="5" xfId="11" applyFont="1" applyFill="1" applyBorder="1" applyAlignment="1">
      <alignment horizontal="center" vertical="center" wrapText="1"/>
    </xf>
    <xf numFmtId="208" fontId="36" fillId="3" borderId="190" xfId="10" applyNumberFormat="1" applyFont="1" applyFill="1" applyBorder="1" applyAlignment="1" applyProtection="1">
      <alignment horizontal="center" vertical="center" wrapText="1"/>
      <protection locked="0"/>
    </xf>
    <xf numFmtId="0" fontId="36" fillId="0" borderId="0" xfId="12" applyFont="1" applyAlignment="1">
      <alignment vertical="center"/>
    </xf>
    <xf numFmtId="0" fontId="36" fillId="0" borderId="0" xfId="12" applyFont="1" applyAlignment="1">
      <alignment vertical="center" wrapText="1"/>
    </xf>
    <xf numFmtId="0" fontId="36" fillId="0" borderId="0" xfId="12" applyFont="1" applyAlignment="1">
      <alignment horizontal="left" vertical="center"/>
    </xf>
    <xf numFmtId="0" fontId="36" fillId="0" borderId="0" xfId="12" applyFont="1" applyAlignment="1">
      <alignment horizontal="center" vertical="center"/>
    </xf>
    <xf numFmtId="0" fontId="36" fillId="3" borderId="169" xfId="8" applyFont="1" applyFill="1" applyBorder="1" applyAlignment="1">
      <alignment horizontal="center" vertical="center" shrinkToFit="1"/>
    </xf>
    <xf numFmtId="0" fontId="36" fillId="3" borderId="172" xfId="8" applyFont="1" applyFill="1" applyBorder="1" applyAlignment="1">
      <alignment horizontal="center" vertical="center" shrinkToFit="1"/>
    </xf>
    <xf numFmtId="0" fontId="36" fillId="3" borderId="8" xfId="8" applyFont="1" applyFill="1" applyBorder="1" applyAlignment="1">
      <alignment horizontal="center" vertical="center" shrinkToFit="1"/>
    </xf>
    <xf numFmtId="0" fontId="8" fillId="3" borderId="169" xfId="8" applyFont="1" applyFill="1" applyBorder="1" applyAlignment="1">
      <alignment horizontal="center" vertical="center" shrinkToFit="1"/>
    </xf>
    <xf numFmtId="0" fontId="8" fillId="3" borderId="172" xfId="8" applyFont="1" applyFill="1" applyBorder="1" applyAlignment="1">
      <alignment horizontal="center" vertical="center" shrinkToFit="1"/>
    </xf>
    <xf numFmtId="0" fontId="8" fillId="3" borderId="8" xfId="8" applyFont="1" applyFill="1" applyBorder="1" applyAlignment="1">
      <alignment horizontal="center" vertical="center" shrinkToFit="1"/>
    </xf>
    <xf numFmtId="0" fontId="9" fillId="0" borderId="0" xfId="0" applyFont="1" applyAlignment="1">
      <alignment horizontal="left" vertical="top"/>
    </xf>
    <xf numFmtId="0" fontId="34" fillId="0" borderId="26" xfId="0" applyFont="1" applyBorder="1" applyAlignment="1">
      <alignment horizontal="center" vertical="top" wrapText="1"/>
    </xf>
    <xf numFmtId="192" fontId="127" fillId="0" borderId="146" xfId="1" applyNumberFormat="1" applyFont="1" applyFill="1" applyBorder="1" applyAlignment="1" applyProtection="1">
      <alignment shrinkToFit="1"/>
    </xf>
    <xf numFmtId="0" fontId="36" fillId="0" borderId="0" xfId="0" applyFont="1" applyAlignment="1">
      <alignment horizontal="center" vertical="center" wrapText="1"/>
    </xf>
    <xf numFmtId="199" fontId="140" fillId="0" borderId="0" xfId="1" applyNumberFormat="1" applyFont="1" applyFill="1" applyBorder="1" applyAlignment="1" applyProtection="1">
      <alignment horizontal="center" shrinkToFit="1"/>
    </xf>
    <xf numFmtId="0" fontId="153" fillId="0" borderId="0" xfId="1" applyNumberFormat="1" applyFont="1" applyFill="1" applyBorder="1" applyAlignment="1" applyProtection="1">
      <alignment horizontal="center" shrinkToFit="1"/>
    </xf>
    <xf numFmtId="192" fontId="140" fillId="0" borderId="0" xfId="1" applyNumberFormat="1" applyFont="1" applyFill="1" applyBorder="1" applyAlignment="1" applyProtection="1">
      <alignment shrinkToFit="1"/>
    </xf>
    <xf numFmtId="182" fontId="140" fillId="0" borderId="0" xfId="0" applyNumberFormat="1" applyFont="1" applyAlignment="1">
      <alignment horizontal="center" shrinkToFit="1"/>
    </xf>
    <xf numFmtId="9" fontId="36" fillId="0" borderId="0" xfId="0" applyNumberFormat="1" applyFont="1" applyAlignment="1">
      <alignment horizontal="center"/>
    </xf>
    <xf numFmtId="0" fontId="143" fillId="0" borderId="0" xfId="0" applyFont="1" applyAlignment="1">
      <alignment horizontal="center" vertical="top" wrapText="1"/>
    </xf>
    <xf numFmtId="0" fontId="55" fillId="6" borderId="0" xfId="21" applyFont="1" applyFill="1">
      <alignment vertical="center"/>
    </xf>
    <xf numFmtId="0" fontId="55" fillId="6" borderId="0" xfId="21" applyFont="1" applyFill="1" applyAlignment="1">
      <alignment horizontal="left" vertical="center"/>
    </xf>
    <xf numFmtId="49" fontId="32" fillId="13" borderId="5" xfId="0" applyNumberFormat="1" applyFont="1" applyFill="1" applyBorder="1" applyAlignment="1">
      <alignment horizontal="center" vertical="center"/>
    </xf>
    <xf numFmtId="0" fontId="43" fillId="0" borderId="0" xfId="0" applyFont="1" applyAlignment="1">
      <alignment horizontal="left" vertical="top" wrapText="1"/>
    </xf>
    <xf numFmtId="0" fontId="43" fillId="0" borderId="16" xfId="0" applyFont="1" applyBorder="1" applyAlignment="1">
      <alignment vertical="center" wrapText="1"/>
    </xf>
    <xf numFmtId="0" fontId="137" fillId="0" borderId="10" xfId="0" applyFont="1" applyBorder="1" applyAlignment="1">
      <alignment horizontal="left" vertical="center" wrapText="1"/>
    </xf>
    <xf numFmtId="0" fontId="137" fillId="0" borderId="12" xfId="0" applyFont="1" applyBorder="1" applyAlignment="1">
      <alignment horizontal="center" vertical="center" wrapText="1"/>
    </xf>
    <xf numFmtId="0" fontId="137" fillId="0" borderId="16" xfId="0" applyFont="1" applyBorder="1" applyAlignment="1">
      <alignment horizontal="center" vertical="center" wrapText="1"/>
    </xf>
    <xf numFmtId="0" fontId="43" fillId="0" borderId="29" xfId="0" applyFont="1" applyBorder="1" applyAlignment="1">
      <alignment horizontal="left" vertical="center" wrapText="1"/>
    </xf>
    <xf numFmtId="0" fontId="43" fillId="0" borderId="16" xfId="0" applyFont="1" applyBorder="1" applyAlignment="1">
      <alignment horizontal="left" vertical="center" wrapText="1"/>
    </xf>
    <xf numFmtId="0" fontId="137" fillId="0" borderId="12" xfId="0" applyFont="1" applyBorder="1" applyAlignment="1">
      <alignment horizontal="left" vertical="center" wrapText="1"/>
    </xf>
    <xf numFmtId="0" fontId="61" fillId="0" borderId="0" xfId="0" applyFont="1" applyAlignment="1">
      <alignment horizontal="center" vertical="top"/>
    </xf>
    <xf numFmtId="0" fontId="80" fillId="13" borderId="5" xfId="5" quotePrefix="1" applyFont="1" applyFill="1" applyBorder="1" applyAlignment="1">
      <alignment horizontal="center" vertical="center" wrapText="1"/>
    </xf>
    <xf numFmtId="0" fontId="114" fillId="0" borderId="200" xfId="0" applyFont="1" applyBorder="1">
      <alignment vertical="center"/>
    </xf>
    <xf numFmtId="0" fontId="9" fillId="2" borderId="158" xfId="0" applyFont="1" applyFill="1" applyBorder="1" applyAlignment="1">
      <alignment horizontal="center" vertical="center"/>
    </xf>
    <xf numFmtId="0" fontId="9" fillId="2" borderId="160" xfId="0" applyFont="1" applyFill="1" applyBorder="1" applyAlignment="1">
      <alignment horizontal="center" vertical="center"/>
    </xf>
    <xf numFmtId="38" fontId="36" fillId="2" borderId="5" xfId="1" applyFont="1" applyFill="1" applyBorder="1" applyAlignment="1">
      <alignment horizontal="right" vertical="center" wrapText="1" shrinkToFit="1" readingOrder="1"/>
    </xf>
    <xf numFmtId="0" fontId="36" fillId="4" borderId="5" xfId="12" applyFont="1" applyFill="1" applyBorder="1" applyAlignment="1">
      <alignment horizontal="center" vertical="center" wrapText="1" shrinkToFit="1" readingOrder="1"/>
    </xf>
    <xf numFmtId="0" fontId="42" fillId="4" borderId="121" xfId="10" applyFont="1" applyFill="1" applyBorder="1" applyAlignment="1">
      <alignment vertical="center"/>
    </xf>
    <xf numFmtId="0" fontId="42" fillId="4" borderId="120" xfId="10" applyFont="1" applyFill="1" applyBorder="1" applyAlignment="1">
      <alignment vertical="center"/>
    </xf>
    <xf numFmtId="0" fontId="42" fillId="4" borderId="119" xfId="10" applyFont="1" applyFill="1" applyBorder="1" applyAlignment="1">
      <alignment vertical="center"/>
    </xf>
    <xf numFmtId="38" fontId="42" fillId="4" borderId="118" xfId="1" applyFont="1" applyFill="1" applyBorder="1" applyAlignment="1">
      <alignment horizontal="right" vertical="center" shrinkToFit="1"/>
    </xf>
    <xf numFmtId="38" fontId="42" fillId="4" borderId="116" xfId="1" applyFont="1" applyFill="1" applyBorder="1" applyAlignment="1">
      <alignment horizontal="right" vertical="center" shrinkToFit="1"/>
    </xf>
    <xf numFmtId="38" fontId="42" fillId="4" borderId="117" xfId="1" applyFont="1" applyFill="1" applyBorder="1" applyAlignment="1">
      <alignment horizontal="right" vertical="center" shrinkToFit="1"/>
    </xf>
    <xf numFmtId="210" fontId="142" fillId="0" borderId="0" xfId="12" applyNumberFormat="1" applyFont="1" applyAlignment="1">
      <alignment vertical="center"/>
    </xf>
    <xf numFmtId="208" fontId="8" fillId="0" borderId="0" xfId="10" applyNumberFormat="1" applyFont="1"/>
    <xf numFmtId="38" fontId="36" fillId="2" borderId="5" xfId="1" applyFont="1" applyFill="1" applyBorder="1" applyAlignment="1">
      <alignment vertical="center" wrapText="1" shrinkToFit="1" readingOrder="1"/>
    </xf>
    <xf numFmtId="38" fontId="36" fillId="2" borderId="70" xfId="1" applyFont="1" applyFill="1" applyBorder="1" applyAlignment="1">
      <alignment vertical="center" wrapText="1" shrinkToFit="1" readingOrder="1"/>
    </xf>
    <xf numFmtId="38" fontId="36" fillId="2" borderId="16" xfId="1" applyFont="1" applyFill="1" applyBorder="1" applyAlignment="1">
      <alignment vertical="center" wrapText="1" shrinkToFit="1" readingOrder="1"/>
    </xf>
    <xf numFmtId="38" fontId="36" fillId="2" borderId="168" xfId="1" applyFont="1" applyFill="1" applyBorder="1" applyAlignment="1">
      <alignment vertical="center" wrapText="1" shrinkToFit="1" readingOrder="1"/>
    </xf>
    <xf numFmtId="38" fontId="36" fillId="2" borderId="16" xfId="1" applyFont="1" applyFill="1" applyBorder="1" applyAlignment="1">
      <alignment horizontal="right" vertical="center" shrinkToFit="1" readingOrder="1"/>
    </xf>
    <xf numFmtId="38" fontId="36" fillId="2" borderId="202" xfId="1" applyFont="1" applyFill="1" applyBorder="1" applyAlignment="1">
      <alignment horizontal="right" vertical="center" shrinkToFit="1" readingOrder="1"/>
    </xf>
    <xf numFmtId="0" fontId="36" fillId="0" borderId="29" xfId="12" applyFont="1" applyBorder="1" applyAlignment="1">
      <alignment horizontal="center" vertical="center" shrinkToFit="1"/>
    </xf>
    <xf numFmtId="38" fontId="36" fillId="0" borderId="29" xfId="1" applyFont="1" applyFill="1" applyBorder="1" applyAlignment="1">
      <alignment vertical="center" wrapText="1" shrinkToFit="1" readingOrder="1"/>
    </xf>
    <xf numFmtId="0" fontId="40" fillId="0" borderId="0" xfId="9" applyFont="1" applyAlignment="1" applyProtection="1">
      <alignment horizontal="center" vertical="center"/>
      <protection locked="0"/>
    </xf>
    <xf numFmtId="182" fontId="19" fillId="2" borderId="25" xfId="1" applyNumberFormat="1" applyFont="1" applyFill="1" applyBorder="1" applyAlignment="1" applyProtection="1">
      <alignment horizontal="right" vertical="center" shrinkToFit="1"/>
    </xf>
    <xf numFmtId="214" fontId="42" fillId="2" borderId="122" xfId="1" applyNumberFormat="1" applyFont="1" applyFill="1" applyBorder="1" applyAlignment="1">
      <alignment horizontal="right" vertical="center" shrinkToFit="1"/>
    </xf>
    <xf numFmtId="0" fontId="8" fillId="0" borderId="17" xfId="0" applyFont="1" applyBorder="1" applyAlignment="1">
      <alignment horizontal="center" vertical="center" textRotation="255"/>
    </xf>
    <xf numFmtId="0" fontId="8" fillId="0" borderId="0" xfId="0" applyFont="1" applyAlignment="1">
      <alignment horizontal="center" vertical="center" textRotation="255"/>
    </xf>
    <xf numFmtId="0" fontId="3" fillId="23" borderId="0" xfId="18" applyFill="1" applyProtection="1">
      <alignment vertical="center"/>
      <protection hidden="1"/>
    </xf>
    <xf numFmtId="0" fontId="3" fillId="0" borderId="0" xfId="18" applyProtection="1">
      <alignment vertical="center"/>
      <protection hidden="1"/>
    </xf>
    <xf numFmtId="0" fontId="163" fillId="0" borderId="0" xfId="18" applyFont="1" applyAlignment="1" applyProtection="1">
      <alignment vertical="top"/>
      <protection hidden="1"/>
    </xf>
    <xf numFmtId="0" fontId="106" fillId="0" borderId="0" xfId="18" applyFont="1" applyProtection="1">
      <alignment vertical="center"/>
      <protection hidden="1"/>
    </xf>
    <xf numFmtId="0" fontId="163" fillId="0" borderId="0" xfId="18" applyFont="1" applyProtection="1">
      <alignment vertical="center"/>
      <protection hidden="1"/>
    </xf>
    <xf numFmtId="0" fontId="165" fillId="23" borderId="0" xfId="18" applyFont="1" applyFill="1" applyProtection="1">
      <alignment vertical="center"/>
      <protection hidden="1"/>
    </xf>
    <xf numFmtId="0" fontId="165" fillId="0" borderId="0" xfId="18" applyFont="1" applyProtection="1">
      <alignment vertical="center"/>
      <protection hidden="1"/>
    </xf>
    <xf numFmtId="0" fontId="92" fillId="0" borderId="0" xfId="18" applyFont="1" applyProtection="1">
      <alignment vertical="center"/>
      <protection hidden="1"/>
    </xf>
    <xf numFmtId="0" fontId="35" fillId="0" borderId="10" xfId="18" applyFont="1" applyBorder="1" applyProtection="1">
      <alignment vertical="center"/>
      <protection locked="0"/>
    </xf>
    <xf numFmtId="0" fontId="35" fillId="0" borderId="17" xfId="18" applyFont="1" applyBorder="1" applyProtection="1">
      <alignment vertical="center"/>
      <protection locked="0"/>
    </xf>
    <xf numFmtId="0" fontId="35" fillId="0" borderId="11" xfId="18" applyFont="1" applyBorder="1" applyProtection="1">
      <alignment vertical="center"/>
      <protection locked="0"/>
    </xf>
    <xf numFmtId="0" fontId="35" fillId="0" borderId="13" xfId="18" applyFont="1" applyBorder="1" applyProtection="1">
      <alignment vertical="center"/>
      <protection locked="0"/>
    </xf>
    <xf numFmtId="0" fontId="35" fillId="0" borderId="0" xfId="18" applyFont="1" applyProtection="1">
      <alignment vertical="center"/>
      <protection locked="0"/>
    </xf>
    <xf numFmtId="0" fontId="35" fillId="0" borderId="20" xfId="18" applyFont="1" applyBorder="1" applyProtection="1">
      <alignment vertical="center"/>
      <protection locked="0"/>
    </xf>
    <xf numFmtId="0" fontId="167" fillId="24" borderId="0" xfId="18" applyFont="1" applyFill="1" applyAlignment="1" applyProtection="1">
      <alignment vertical="center" shrinkToFit="1"/>
      <protection hidden="1"/>
    </xf>
    <xf numFmtId="0" fontId="167" fillId="24" borderId="0" xfId="18" applyFont="1" applyFill="1" applyProtection="1">
      <alignment vertical="center"/>
      <protection hidden="1"/>
    </xf>
    <xf numFmtId="0" fontId="168" fillId="0" borderId="0" xfId="18" applyFont="1" applyAlignment="1" applyProtection="1">
      <alignment vertical="center" shrinkToFit="1"/>
      <protection hidden="1"/>
    </xf>
    <xf numFmtId="0" fontId="35" fillId="0" borderId="14" xfId="18" applyFont="1" applyBorder="1" applyProtection="1">
      <alignment vertical="center"/>
      <protection locked="0"/>
    </xf>
    <xf numFmtId="0" fontId="35" fillId="0" borderId="26" xfId="18" applyFont="1" applyBorder="1" applyProtection="1">
      <alignment vertical="center"/>
      <protection locked="0"/>
    </xf>
    <xf numFmtId="0" fontId="35" fillId="0" borderId="15" xfId="18" applyFont="1" applyBorder="1" applyProtection="1">
      <alignment vertical="center"/>
      <protection locked="0"/>
    </xf>
    <xf numFmtId="0" fontId="164" fillId="23" borderId="0" xfId="18" applyFont="1" applyFill="1" applyProtection="1">
      <alignment vertical="center"/>
      <protection hidden="1"/>
    </xf>
    <xf numFmtId="0" fontId="164" fillId="0" borderId="0" xfId="18" applyFont="1" applyProtection="1">
      <alignment vertical="center"/>
      <protection hidden="1"/>
    </xf>
    <xf numFmtId="0" fontId="170" fillId="0" borderId="0" xfId="18" applyFont="1" applyProtection="1">
      <alignment vertical="center"/>
      <protection hidden="1"/>
    </xf>
    <xf numFmtId="0" fontId="9" fillId="3" borderId="5" xfId="9" applyFont="1" applyFill="1" applyBorder="1" applyAlignment="1">
      <alignment horizontal="center" vertical="center"/>
    </xf>
    <xf numFmtId="0" fontId="9" fillId="2" borderId="5" xfId="9" applyFont="1" applyFill="1" applyBorder="1" applyAlignment="1">
      <alignment horizontal="center" vertical="center"/>
    </xf>
    <xf numFmtId="0" fontId="3" fillId="0" borderId="0" xfId="18" applyAlignment="1" applyProtection="1">
      <alignment horizontal="center" vertical="center"/>
      <protection hidden="1"/>
    </xf>
    <xf numFmtId="0" fontId="3" fillId="0" borderId="6" xfId="18" applyBorder="1" applyProtection="1">
      <alignment vertical="center"/>
      <protection hidden="1"/>
    </xf>
    <xf numFmtId="0" fontId="3" fillId="0" borderId="17" xfId="18" applyBorder="1" applyProtection="1">
      <alignment vertical="center"/>
      <protection hidden="1"/>
    </xf>
    <xf numFmtId="32" fontId="173" fillId="0" borderId="17" xfId="18" applyNumberFormat="1" applyFont="1" applyBorder="1" applyAlignment="1" applyProtection="1">
      <alignment vertical="center" shrinkToFit="1"/>
      <protection hidden="1"/>
    </xf>
    <xf numFmtId="32" fontId="173" fillId="0" borderId="0" xfId="18" applyNumberFormat="1" applyFont="1" applyAlignment="1" applyProtection="1">
      <alignment vertical="center" shrinkToFit="1"/>
      <protection hidden="1"/>
    </xf>
    <xf numFmtId="234" fontId="173" fillId="0" borderId="0" xfId="18" applyNumberFormat="1" applyFont="1" applyAlignment="1" applyProtection="1">
      <alignment vertical="center" shrinkToFit="1"/>
      <protection hidden="1"/>
    </xf>
    <xf numFmtId="0" fontId="3" fillId="0" borderId="13" xfId="18" applyBorder="1" applyProtection="1">
      <alignment vertical="center"/>
      <protection hidden="1"/>
    </xf>
    <xf numFmtId="235" fontId="173" fillId="0" borderId="13" xfId="18" applyNumberFormat="1" applyFont="1" applyBorder="1" applyAlignment="1" applyProtection="1">
      <alignment vertical="center" shrinkToFit="1"/>
      <protection hidden="1"/>
    </xf>
    <xf numFmtId="235" fontId="173" fillId="0" borderId="0" xfId="18" applyNumberFormat="1" applyFont="1" applyAlignment="1" applyProtection="1">
      <alignment vertical="center" shrinkToFit="1"/>
      <protection hidden="1"/>
    </xf>
    <xf numFmtId="0" fontId="3" fillId="0" borderId="20" xfId="18" applyBorder="1" applyAlignment="1" applyProtection="1">
      <alignment horizontal="center" vertical="center"/>
      <protection hidden="1"/>
    </xf>
    <xf numFmtId="0" fontId="173" fillId="0" borderId="0" xfId="18" quotePrefix="1" applyFont="1" applyAlignment="1" applyProtection="1">
      <alignment horizontal="left" vertical="center"/>
      <protection hidden="1"/>
    </xf>
    <xf numFmtId="0" fontId="3" fillId="0" borderId="10" xfId="18" applyBorder="1" applyProtection="1">
      <alignment vertical="center"/>
      <protection hidden="1"/>
    </xf>
    <xf numFmtId="0" fontId="3" fillId="0" borderId="14" xfId="18" applyBorder="1" applyProtection="1">
      <alignment vertical="center"/>
      <protection hidden="1"/>
    </xf>
    <xf numFmtId="0" fontId="164" fillId="0" borderId="6" xfId="18" applyFont="1" applyBorder="1" applyAlignment="1" applyProtection="1">
      <alignment horizontal="center" vertical="center"/>
      <protection hidden="1"/>
    </xf>
    <xf numFmtId="0" fontId="164" fillId="0" borderId="0" xfId="18" applyFont="1" applyAlignment="1" applyProtection="1">
      <alignment horizontal="center" vertical="center"/>
      <protection hidden="1"/>
    </xf>
    <xf numFmtId="0" fontId="164" fillId="0" borderId="0" xfId="18" quotePrefix="1" applyFont="1" applyProtection="1">
      <alignment vertical="center"/>
      <protection hidden="1"/>
    </xf>
    <xf numFmtId="0" fontId="177" fillId="0" borderId="13" xfId="18" quotePrefix="1" applyFont="1" applyBorder="1" applyAlignment="1" applyProtection="1">
      <alignment vertical="center" shrinkToFit="1"/>
      <protection hidden="1"/>
    </xf>
    <xf numFmtId="0" fontId="177" fillId="0" borderId="0" xfId="18" quotePrefix="1" applyFont="1" applyAlignment="1" applyProtection="1">
      <alignment vertical="center" shrinkToFit="1"/>
      <protection hidden="1"/>
    </xf>
    <xf numFmtId="0" fontId="177" fillId="0" borderId="0" xfId="18" quotePrefix="1" applyFont="1" applyAlignment="1" applyProtection="1">
      <alignment horizontal="left" vertical="center" shrinkToFit="1"/>
      <protection hidden="1"/>
    </xf>
    <xf numFmtId="0" fontId="3" fillId="0" borderId="39" xfId="18" applyBorder="1" applyProtection="1">
      <alignment vertical="center"/>
      <protection hidden="1"/>
    </xf>
    <xf numFmtId="0" fontId="3" fillId="0" borderId="40" xfId="18" applyBorder="1" applyProtection="1">
      <alignment vertical="center"/>
      <protection hidden="1"/>
    </xf>
    <xf numFmtId="0" fontId="3" fillId="0" borderId="208" xfId="18" applyBorder="1" applyProtection="1">
      <alignment vertical="center"/>
      <protection hidden="1"/>
    </xf>
    <xf numFmtId="0" fontId="3" fillId="0" borderId="209" xfId="18" applyBorder="1" applyProtection="1">
      <alignment vertical="center"/>
      <protection hidden="1"/>
    </xf>
    <xf numFmtId="0" fontId="3" fillId="0" borderId="41" xfId="18" applyBorder="1" applyProtection="1">
      <alignment vertical="center"/>
      <protection hidden="1"/>
    </xf>
    <xf numFmtId="0" fontId="3" fillId="0" borderId="42" xfId="18" applyBorder="1" applyProtection="1">
      <alignment vertical="center"/>
      <protection hidden="1"/>
    </xf>
    <xf numFmtId="0" fontId="181" fillId="0" borderId="0" xfId="18" applyFont="1" applyAlignment="1" applyProtection="1">
      <alignment horizontal="left" vertical="center"/>
      <protection hidden="1"/>
    </xf>
    <xf numFmtId="0" fontId="3" fillId="0" borderId="175" xfId="18" applyBorder="1" applyProtection="1">
      <alignment vertical="center"/>
      <protection hidden="1"/>
    </xf>
    <xf numFmtId="0" fontId="3" fillId="0" borderId="176" xfId="18" applyBorder="1" applyProtection="1">
      <alignment vertical="center"/>
      <protection hidden="1"/>
    </xf>
    <xf numFmtId="0" fontId="3" fillId="0" borderId="43" xfId="18" applyBorder="1" applyProtection="1">
      <alignment vertical="center"/>
      <protection hidden="1"/>
    </xf>
    <xf numFmtId="0" fontId="3" fillId="0" borderId="210" xfId="18" applyBorder="1" applyProtection="1">
      <alignment vertical="center"/>
      <protection hidden="1"/>
    </xf>
    <xf numFmtId="0" fontId="3" fillId="0" borderId="188" xfId="18" applyBorder="1" applyProtection="1">
      <alignment vertical="center"/>
      <protection hidden="1"/>
    </xf>
    <xf numFmtId="0" fontId="3" fillId="0" borderId="187" xfId="18" applyBorder="1" applyProtection="1">
      <alignment vertical="center"/>
      <protection hidden="1"/>
    </xf>
    <xf numFmtId="0" fontId="3" fillId="0" borderId="189" xfId="18" applyBorder="1" applyProtection="1">
      <alignment vertical="center"/>
      <protection hidden="1"/>
    </xf>
    <xf numFmtId="0" fontId="3" fillId="0" borderId="211" xfId="18" applyBorder="1" applyProtection="1">
      <alignment vertical="center"/>
      <protection hidden="1"/>
    </xf>
    <xf numFmtId="0" fontId="182" fillId="0" borderId="0" xfId="18" applyFont="1" applyAlignment="1" applyProtection="1">
      <alignment horizontal="left" vertical="center"/>
      <protection hidden="1"/>
    </xf>
    <xf numFmtId="0" fontId="3" fillId="0" borderId="184" xfId="18" applyBorder="1" applyProtection="1">
      <alignment vertical="center"/>
      <protection hidden="1"/>
    </xf>
    <xf numFmtId="0" fontId="173" fillId="0" borderId="185" xfId="18" quotePrefix="1" applyFont="1" applyBorder="1" applyAlignment="1" applyProtection="1">
      <alignment vertical="center" shrinkToFit="1"/>
      <protection hidden="1"/>
    </xf>
    <xf numFmtId="0" fontId="173" fillId="0" borderId="186" xfId="18" quotePrefix="1" applyFont="1" applyBorder="1" applyAlignment="1" applyProtection="1">
      <alignment vertical="center" shrinkToFit="1"/>
      <protection hidden="1"/>
    </xf>
    <xf numFmtId="0" fontId="3" fillId="0" borderId="44" xfId="18" applyBorder="1" applyProtection="1">
      <alignment vertical="center"/>
      <protection hidden="1"/>
    </xf>
    <xf numFmtId="0" fontId="3" fillId="0" borderId="45" xfId="18" applyBorder="1" applyProtection="1">
      <alignment vertical="center"/>
      <protection hidden="1"/>
    </xf>
    <xf numFmtId="0" fontId="3" fillId="0" borderId="212" xfId="18" applyBorder="1" applyProtection="1">
      <alignment vertical="center"/>
      <protection hidden="1"/>
    </xf>
    <xf numFmtId="0" fontId="3" fillId="0" borderId="213" xfId="18" applyBorder="1" applyProtection="1">
      <alignment vertical="center"/>
      <protection hidden="1"/>
    </xf>
    <xf numFmtId="0" fontId="3" fillId="0" borderId="46" xfId="18" applyBorder="1" applyProtection="1">
      <alignment vertical="center"/>
      <protection hidden="1"/>
    </xf>
    <xf numFmtId="0" fontId="32" fillId="0" borderId="0" xfId="14" applyFont="1"/>
    <xf numFmtId="0" fontId="91" fillId="0" borderId="5" xfId="14" applyFont="1" applyBorder="1" applyAlignment="1">
      <alignment horizontal="center"/>
    </xf>
    <xf numFmtId="0" fontId="32" fillId="0" borderId="8" xfId="14" applyFont="1" applyBorder="1" applyAlignment="1">
      <alignment vertical="center"/>
    </xf>
    <xf numFmtId="38" fontId="32" fillId="2" borderId="107" xfId="24" applyFont="1" applyFill="1" applyBorder="1" applyAlignment="1">
      <alignment vertical="center"/>
    </xf>
    <xf numFmtId="0" fontId="32" fillId="0" borderId="146" xfId="14" applyFont="1" applyBorder="1" applyAlignment="1">
      <alignment vertical="center"/>
    </xf>
    <xf numFmtId="0" fontId="32" fillId="0" borderId="108" xfId="14" applyFont="1" applyBorder="1" applyAlignment="1">
      <alignment vertical="center"/>
    </xf>
    <xf numFmtId="0" fontId="32" fillId="0" borderId="106" xfId="14" applyFont="1" applyBorder="1" applyAlignment="1">
      <alignment vertical="center"/>
    </xf>
    <xf numFmtId="236" fontId="84" fillId="6" borderId="5" xfId="16" applyNumberFormat="1" applyFont="1" applyFill="1" applyBorder="1" applyAlignment="1">
      <alignment horizontal="right" vertical="center" shrinkToFit="1"/>
    </xf>
    <xf numFmtId="0" fontId="9" fillId="2" borderId="5" xfId="5" applyFont="1" applyFill="1" applyBorder="1" applyAlignment="1">
      <alignment horizontal="left" vertical="top" wrapText="1"/>
    </xf>
    <xf numFmtId="0" fontId="42" fillId="25" borderId="5" xfId="5" applyFont="1" applyFill="1" applyBorder="1" applyAlignment="1">
      <alignment horizontal="center" vertical="center"/>
    </xf>
    <xf numFmtId="0" fontId="9" fillId="2" borderId="12" xfId="5" applyFont="1" applyFill="1" applyBorder="1" applyAlignment="1">
      <alignment horizontal="left" vertical="top" wrapText="1"/>
    </xf>
    <xf numFmtId="0" fontId="42" fillId="25" borderId="5" xfId="5" applyFont="1" applyFill="1" applyBorder="1" applyAlignment="1">
      <alignment horizontal="center" vertical="center" wrapText="1"/>
    </xf>
    <xf numFmtId="0" fontId="156" fillId="2" borderId="5" xfId="5" applyFont="1" applyFill="1" applyBorder="1">
      <alignment vertical="center"/>
    </xf>
    <xf numFmtId="0" fontId="80" fillId="26" borderId="5" xfId="5" applyFont="1" applyFill="1" applyBorder="1" applyAlignment="1">
      <alignment horizontal="center" vertical="center"/>
    </xf>
    <xf numFmtId="0" fontId="79" fillId="2" borderId="5" xfId="5" applyFont="1" applyFill="1" applyBorder="1" applyAlignment="1">
      <alignment vertical="center" wrapText="1"/>
    </xf>
    <xf numFmtId="0" fontId="156" fillId="2" borderId="16" xfId="5" applyFont="1" applyFill="1" applyBorder="1">
      <alignment vertical="center"/>
    </xf>
    <xf numFmtId="0" fontId="79" fillId="2" borderId="16" xfId="5" applyFont="1" applyFill="1" applyBorder="1" applyAlignment="1">
      <alignment vertical="center" wrapText="1"/>
    </xf>
    <xf numFmtId="0" fontId="156" fillId="2" borderId="5" xfId="5" applyFont="1" applyFill="1" applyBorder="1" applyAlignment="1">
      <alignment horizontal="left" vertical="center"/>
    </xf>
    <xf numFmtId="0" fontId="184" fillId="2" borderId="29" xfId="5" applyFont="1" applyFill="1" applyBorder="1" applyAlignment="1">
      <alignment vertical="center" wrapText="1"/>
    </xf>
    <xf numFmtId="0" fontId="80" fillId="25" borderId="5" xfId="5" applyFont="1" applyFill="1" applyBorder="1" applyAlignment="1">
      <alignment horizontal="center" vertical="center" wrapText="1"/>
    </xf>
    <xf numFmtId="0" fontId="80" fillId="25" borderId="16" xfId="5" applyFont="1" applyFill="1" applyBorder="1" applyAlignment="1">
      <alignment horizontal="center" vertical="center" wrapText="1"/>
    </xf>
    <xf numFmtId="0" fontId="79" fillId="2" borderId="29" xfId="5" applyFont="1" applyFill="1" applyBorder="1" applyAlignment="1">
      <alignment vertical="center" wrapText="1"/>
    </xf>
    <xf numFmtId="191" fontId="19" fillId="0" borderId="0" xfId="1" applyNumberFormat="1" applyFont="1" applyFill="1" applyBorder="1" applyAlignment="1">
      <alignment vertical="center" wrapText="1" shrinkToFit="1"/>
    </xf>
    <xf numFmtId="3" fontId="19" fillId="0" borderId="0" xfId="1" applyNumberFormat="1" applyFont="1" applyFill="1" applyBorder="1" applyAlignment="1">
      <alignment vertical="center" shrinkToFit="1"/>
    </xf>
    <xf numFmtId="191" fontId="19" fillId="0" borderId="0" xfId="1" applyNumberFormat="1" applyFont="1" applyFill="1" applyBorder="1" applyAlignment="1">
      <alignment vertical="center" shrinkToFit="1"/>
    </xf>
    <xf numFmtId="0" fontId="36" fillId="2" borderId="15" xfId="0" applyFont="1" applyFill="1" applyBorder="1" applyAlignment="1">
      <alignment horizontal="center" vertical="center" shrinkToFit="1"/>
    </xf>
    <xf numFmtId="0" fontId="9" fillId="4" borderId="136" xfId="17" applyFont="1" applyFill="1" applyBorder="1" applyProtection="1">
      <alignment vertical="center"/>
      <protection locked="0"/>
    </xf>
    <xf numFmtId="0" fontId="9" fillId="3" borderId="5" xfId="10" applyFont="1" applyFill="1" applyBorder="1" applyAlignment="1">
      <alignment horizontal="center" vertical="center" shrinkToFit="1"/>
    </xf>
    <xf numFmtId="0" fontId="6" fillId="3" borderId="5" xfId="17" applyFont="1" applyFill="1" applyBorder="1" applyAlignment="1" applyProtection="1">
      <alignment horizontal="center" vertical="center"/>
      <protection locked="0"/>
    </xf>
    <xf numFmtId="183" fontId="19" fillId="0" borderId="19" xfId="0" applyNumberFormat="1" applyFont="1" applyBorder="1" applyAlignment="1">
      <alignment horizontal="right" vertical="center" shrinkToFit="1"/>
    </xf>
    <xf numFmtId="185" fontId="8" fillId="0" borderId="16" xfId="1" applyNumberFormat="1" applyFont="1" applyFill="1" applyBorder="1" applyAlignment="1" applyProtection="1">
      <alignment vertical="center"/>
    </xf>
    <xf numFmtId="182" fontId="19" fillId="0" borderId="22" xfId="0" applyNumberFormat="1" applyFont="1" applyBorder="1" applyAlignment="1">
      <alignment horizontal="right" vertical="center" shrinkToFit="1"/>
    </xf>
    <xf numFmtId="187" fontId="20" fillId="3" borderId="12" xfId="1" applyNumberFormat="1" applyFont="1" applyFill="1" applyBorder="1" applyAlignment="1" applyProtection="1">
      <alignment horizontal="right" vertical="center" wrapText="1"/>
      <protection locked="0"/>
    </xf>
    <xf numFmtId="187" fontId="19" fillId="3" borderId="12" xfId="1" applyNumberFormat="1" applyFont="1" applyFill="1" applyBorder="1" applyAlignment="1" applyProtection="1">
      <alignment horizontal="right" vertical="center" shrinkToFit="1"/>
      <protection locked="0"/>
    </xf>
    <xf numFmtId="192" fontId="19" fillId="0" borderId="11" xfId="1" applyNumberFormat="1" applyFont="1" applyFill="1" applyBorder="1" applyAlignment="1" applyProtection="1">
      <alignment horizontal="right" vertical="center" shrinkToFit="1"/>
    </xf>
    <xf numFmtId="192" fontId="19" fillId="0" borderId="15" xfId="1" applyNumberFormat="1" applyFont="1" applyFill="1" applyBorder="1" applyAlignment="1" applyProtection="1">
      <alignment horizontal="right" vertical="center" shrinkToFit="1"/>
    </xf>
    <xf numFmtId="192" fontId="19" fillId="0" borderId="20" xfId="1" applyNumberFormat="1" applyFont="1" applyFill="1" applyBorder="1" applyAlignment="1" applyProtection="1">
      <alignment horizontal="right" vertical="center" shrinkToFit="1"/>
    </xf>
    <xf numFmtId="192" fontId="19" fillId="0" borderId="11" xfId="1" applyNumberFormat="1" applyFont="1" applyFill="1" applyBorder="1" applyAlignment="1" applyProtection="1">
      <alignment horizontal="center" vertical="center" shrinkToFit="1"/>
    </xf>
    <xf numFmtId="192" fontId="19" fillId="0" borderId="15" xfId="1" applyNumberFormat="1" applyFont="1" applyFill="1" applyBorder="1" applyAlignment="1" applyProtection="1">
      <alignment horizontal="center" vertical="center" shrinkToFit="1"/>
    </xf>
    <xf numFmtId="192" fontId="19" fillId="0" borderId="11" xfId="1" applyNumberFormat="1" applyFont="1" applyFill="1" applyBorder="1" applyAlignment="1">
      <alignment horizontal="right" vertical="center" shrinkToFit="1"/>
    </xf>
    <xf numFmtId="192" fontId="19" fillId="0" borderId="15" xfId="1" applyNumberFormat="1" applyFont="1" applyFill="1" applyBorder="1" applyAlignment="1">
      <alignment horizontal="left" vertical="center" shrinkToFit="1"/>
    </xf>
    <xf numFmtId="183" fontId="19" fillId="17" borderId="25" xfId="1" applyNumberFormat="1" applyFont="1" applyFill="1" applyBorder="1" applyAlignment="1" applyProtection="1">
      <alignment horizontal="right" vertical="center" shrinkToFit="1"/>
    </xf>
    <xf numFmtId="0" fontId="9" fillId="0" borderId="0" xfId="17" applyFont="1" applyAlignment="1" applyProtection="1">
      <alignment horizontal="center" vertical="center"/>
      <protection locked="0"/>
    </xf>
    <xf numFmtId="0" fontId="10" fillId="0" borderId="0" xfId="17" applyFont="1" applyAlignment="1" applyProtection="1">
      <alignment horizontal="center"/>
      <protection locked="0"/>
    </xf>
    <xf numFmtId="230" fontId="9" fillId="2" borderId="0" xfId="17" applyNumberFormat="1" applyFont="1" applyFill="1">
      <alignment vertical="center"/>
    </xf>
    <xf numFmtId="0" fontId="61" fillId="3" borderId="0" xfId="0" applyFont="1" applyFill="1" applyAlignment="1" applyProtection="1">
      <alignment horizontal="center" vertical="center"/>
      <protection locked="0"/>
    </xf>
    <xf numFmtId="0" fontId="62" fillId="3" borderId="0" xfId="0" applyFont="1" applyFill="1" applyAlignment="1" applyProtection="1">
      <alignment horizontal="center" vertical="center"/>
      <protection locked="0"/>
    </xf>
    <xf numFmtId="0" fontId="8" fillId="0" borderId="13" xfId="2" quotePrefix="1" applyFont="1" applyBorder="1" applyAlignment="1">
      <alignment vertical="center"/>
    </xf>
    <xf numFmtId="0" fontId="8" fillId="0" borderId="29" xfId="2" quotePrefix="1" applyFont="1" applyBorder="1" applyAlignment="1">
      <alignment vertical="center"/>
    </xf>
    <xf numFmtId="0" fontId="8" fillId="0" borderId="16" xfId="2" quotePrefix="1" applyFont="1" applyBorder="1" applyAlignment="1">
      <alignment vertical="center"/>
    </xf>
    <xf numFmtId="206" fontId="8" fillId="0" borderId="0" xfId="0" applyNumberFormat="1" applyFont="1" applyAlignment="1">
      <alignment vertical="top"/>
    </xf>
    <xf numFmtId="0" fontId="61" fillId="3" borderId="0" xfId="12" applyFont="1" applyFill="1" applyAlignment="1" applyProtection="1">
      <alignment vertical="top" wrapText="1"/>
      <protection locked="0"/>
    </xf>
    <xf numFmtId="0" fontId="42" fillId="0" borderId="13" xfId="0" applyFont="1" applyBorder="1">
      <alignment vertical="center"/>
    </xf>
    <xf numFmtId="0" fontId="44" fillId="0" borderId="7" xfId="0" applyFont="1" applyBorder="1" applyAlignment="1">
      <alignment vertical="center" wrapText="1"/>
    </xf>
    <xf numFmtId="0" fontId="12" fillId="0" borderId="17" xfId="0" applyFont="1" applyBorder="1" applyAlignment="1">
      <alignment vertical="center" wrapText="1"/>
    </xf>
    <xf numFmtId="179" fontId="19" fillId="3" borderId="18" xfId="1" applyNumberFormat="1" applyFont="1" applyFill="1" applyBorder="1" applyAlignment="1" applyProtection="1">
      <alignment horizontal="right" vertical="center" shrinkToFit="1"/>
      <protection locked="0"/>
    </xf>
    <xf numFmtId="233" fontId="17" fillId="0" borderId="10" xfId="0" applyNumberFormat="1" applyFont="1" applyBorder="1" applyAlignment="1">
      <alignment horizontal="center" vertical="center" shrinkToFit="1"/>
    </xf>
    <xf numFmtId="232" fontId="17" fillId="0" borderId="14" xfId="0" applyNumberFormat="1" applyFont="1" applyBorder="1" applyAlignment="1">
      <alignment horizontal="center" vertical="center" shrinkToFit="1"/>
    </xf>
    <xf numFmtId="0" fontId="93" fillId="6" borderId="17" xfId="0" applyFont="1" applyFill="1" applyBorder="1" applyAlignment="1">
      <alignment vertical="top" wrapText="1"/>
    </xf>
    <xf numFmtId="181" fontId="19" fillId="0" borderId="0" xfId="1" applyNumberFormat="1" applyFont="1" applyFill="1" applyBorder="1" applyAlignment="1" applyProtection="1">
      <alignment horizontal="right" vertical="center" shrinkToFit="1"/>
    </xf>
    <xf numFmtId="0" fontId="95" fillId="3" borderId="5" xfId="0" applyFont="1" applyFill="1" applyBorder="1" applyAlignment="1">
      <alignment horizontal="center" vertical="center"/>
    </xf>
    <xf numFmtId="0" fontId="95" fillId="3" borderId="16" xfId="0" applyFont="1" applyFill="1" applyBorder="1" applyAlignment="1">
      <alignment horizontal="center" vertical="center" wrapText="1"/>
    </xf>
    <xf numFmtId="0" fontId="95" fillId="3" borderId="16" xfId="0" applyFont="1" applyFill="1" applyBorder="1" applyAlignment="1">
      <alignment horizontal="center" vertical="center"/>
    </xf>
    <xf numFmtId="0" fontId="95" fillId="3" borderId="12" xfId="0" applyFont="1" applyFill="1" applyBorder="1" applyAlignment="1">
      <alignment horizontal="center" vertical="center"/>
    </xf>
    <xf numFmtId="0" fontId="95" fillId="3" borderId="154" xfId="0" applyFont="1" applyFill="1" applyBorder="1" applyAlignment="1">
      <alignment horizontal="center" vertical="center"/>
    </xf>
    <xf numFmtId="0" fontId="95" fillId="3" borderId="151" xfId="0" applyFont="1" applyFill="1" applyBorder="1" applyAlignment="1">
      <alignment horizontal="center" vertical="center"/>
    </xf>
    <xf numFmtId="0" fontId="95" fillId="3" borderId="148" xfId="0" applyFont="1" applyFill="1" applyBorder="1" applyAlignment="1">
      <alignment horizontal="center" vertical="center"/>
    </xf>
    <xf numFmtId="0" fontId="93" fillId="3" borderId="5" xfId="0" applyFont="1" applyFill="1" applyBorder="1" applyAlignment="1">
      <alignment horizontal="justify" vertical="center" wrapText="1"/>
    </xf>
    <xf numFmtId="0" fontId="97" fillId="3" borderId="5" xfId="0" applyFont="1" applyFill="1" applyBorder="1" applyAlignment="1">
      <alignment horizontal="center" vertical="center" wrapText="1"/>
    </xf>
    <xf numFmtId="0" fontId="97" fillId="2" borderId="5" xfId="0" applyFont="1" applyFill="1" applyBorder="1" applyAlignment="1">
      <alignment horizontal="center" vertical="center"/>
    </xf>
    <xf numFmtId="220" fontId="93" fillId="3" borderId="5" xfId="0" applyNumberFormat="1" applyFont="1" applyFill="1" applyBorder="1" applyAlignment="1">
      <alignment horizontal="right" vertical="center"/>
    </xf>
    <xf numFmtId="220" fontId="93" fillId="3" borderId="6" xfId="0" applyNumberFormat="1" applyFont="1" applyFill="1" applyBorder="1" applyAlignment="1">
      <alignment horizontal="right" vertical="center"/>
    </xf>
    <xf numFmtId="205" fontId="93" fillId="3" borderId="5" xfId="0" applyNumberFormat="1" applyFont="1" applyFill="1" applyBorder="1" applyAlignment="1">
      <alignment horizontal="center" vertical="center"/>
    </xf>
    <xf numFmtId="205" fontId="93" fillId="3" borderId="6" xfId="0" applyNumberFormat="1" applyFont="1" applyFill="1" applyBorder="1" applyAlignment="1">
      <alignment horizontal="center" vertical="center"/>
    </xf>
    <xf numFmtId="205" fontId="93" fillId="3" borderId="5" xfId="0" applyNumberFormat="1" applyFont="1" applyFill="1" applyBorder="1" applyAlignment="1">
      <alignment horizontal="right" vertical="center"/>
    </xf>
    <xf numFmtId="205" fontId="93" fillId="3" borderId="6" xfId="0" applyNumberFormat="1" applyFont="1" applyFill="1" applyBorder="1" applyAlignment="1">
      <alignment horizontal="right" vertical="center"/>
    </xf>
    <xf numFmtId="205" fontId="93" fillId="3" borderId="5" xfId="0" applyNumberFormat="1" applyFont="1" applyFill="1" applyBorder="1">
      <alignment vertical="center"/>
    </xf>
    <xf numFmtId="205" fontId="93" fillId="3" borderId="6" xfId="0" applyNumberFormat="1" applyFont="1" applyFill="1" applyBorder="1">
      <alignment vertical="center"/>
    </xf>
    <xf numFmtId="193" fontId="27" fillId="0" borderId="0" xfId="1" applyNumberFormat="1" applyFont="1" applyFill="1" applyBorder="1" applyAlignment="1" applyProtection="1">
      <alignment horizontal="right" vertical="center"/>
    </xf>
    <xf numFmtId="182" fontId="19" fillId="0" borderId="0" xfId="0" applyNumberFormat="1" applyFont="1" applyAlignment="1">
      <alignment horizontal="right" vertical="center" wrapText="1" shrinkToFit="1"/>
    </xf>
    <xf numFmtId="0" fontId="160" fillId="0" borderId="20" xfId="0" applyFont="1" applyBorder="1" applyAlignment="1">
      <alignment vertical="top" wrapText="1"/>
    </xf>
    <xf numFmtId="0" fontId="160" fillId="0" borderId="13" xfId="0" applyFont="1" applyBorder="1" applyAlignment="1">
      <alignment vertical="top" wrapText="1"/>
    </xf>
    <xf numFmtId="0" fontId="123" fillId="0" borderId="13" xfId="0" applyFont="1" applyBorder="1" applyAlignment="1">
      <alignment vertical="top" wrapText="1"/>
    </xf>
    <xf numFmtId="0" fontId="15" fillId="0" borderId="5" xfId="0" applyFont="1" applyBorder="1" applyAlignment="1">
      <alignment horizontal="left" vertical="center" shrinkToFit="1"/>
    </xf>
    <xf numFmtId="0" fontId="185" fillId="0" borderId="5" xfId="0" applyFont="1" applyBorder="1" applyAlignment="1">
      <alignment horizontal="left" vertical="center" shrinkToFit="1"/>
    </xf>
    <xf numFmtId="0" fontId="185" fillId="0" borderId="5" xfId="0" applyFont="1" applyBorder="1">
      <alignment vertical="center"/>
    </xf>
    <xf numFmtId="0" fontId="185" fillId="0" borderId="5" xfId="0" applyFont="1" applyBorder="1" applyAlignment="1">
      <alignment vertical="center" wrapText="1"/>
    </xf>
    <xf numFmtId="0" fontId="186" fillId="0" borderId="5" xfId="0" applyFont="1" applyBorder="1" applyAlignment="1">
      <alignment vertical="center" wrapText="1"/>
    </xf>
    <xf numFmtId="0" fontId="186" fillId="0" borderId="5" xfId="0" applyFont="1" applyBorder="1">
      <alignment vertical="center"/>
    </xf>
    <xf numFmtId="0" fontId="186" fillId="0" borderId="5" xfId="0" applyFont="1" applyBorder="1" applyAlignment="1">
      <alignment horizontal="left" vertical="center" shrinkToFit="1"/>
    </xf>
    <xf numFmtId="0" fontId="17" fillId="0" borderId="5" xfId="0" applyFont="1" applyBorder="1" applyAlignment="1">
      <alignment horizontal="left" vertical="center" shrinkToFit="1"/>
    </xf>
    <xf numFmtId="0" fontId="22" fillId="0" borderId="175" xfId="0" applyFont="1" applyBorder="1" applyAlignment="1">
      <alignment vertical="center" wrapText="1"/>
    </xf>
    <xf numFmtId="0" fontId="22" fillId="0" borderId="176" xfId="0" applyFont="1" applyBorder="1" applyAlignment="1">
      <alignment vertical="center" wrapText="1"/>
    </xf>
    <xf numFmtId="0" fontId="8" fillId="0" borderId="187" xfId="0" applyFont="1" applyBorder="1">
      <alignment vertical="center"/>
    </xf>
    <xf numFmtId="0" fontId="8" fillId="0" borderId="188" xfId="0" applyFont="1" applyBorder="1">
      <alignment vertical="center"/>
    </xf>
    <xf numFmtId="0" fontId="22" fillId="0" borderId="20" xfId="0" applyFont="1" applyBorder="1" applyAlignment="1">
      <alignment vertical="top" wrapText="1"/>
    </xf>
    <xf numFmtId="0" fontId="187" fillId="0" borderId="0" xfId="0" applyFont="1">
      <alignment vertical="center"/>
    </xf>
    <xf numFmtId="38" fontId="42" fillId="0" borderId="214" xfId="1" applyFont="1" applyFill="1" applyBorder="1" applyAlignment="1">
      <alignment horizontal="right" vertical="center" shrinkToFit="1"/>
    </xf>
    <xf numFmtId="38" fontId="42" fillId="0" borderId="26" xfId="1" applyFont="1" applyFill="1" applyBorder="1" applyAlignment="1">
      <alignment horizontal="right" vertical="center" shrinkToFit="1"/>
    </xf>
    <xf numFmtId="0" fontId="42" fillId="0" borderId="26" xfId="10" applyFont="1" applyBorder="1" applyAlignment="1">
      <alignment vertical="center"/>
    </xf>
    <xf numFmtId="213" fontId="42" fillId="0" borderId="26" xfId="10" applyNumberFormat="1" applyFont="1" applyBorder="1" applyAlignment="1">
      <alignment vertical="center"/>
    </xf>
    <xf numFmtId="0" fontId="36" fillId="0" borderId="26" xfId="10" applyFont="1" applyBorder="1"/>
    <xf numFmtId="205" fontId="6" fillId="17" borderId="0" xfId="0" applyNumberFormat="1" applyFont="1" applyFill="1" applyAlignment="1">
      <alignment horizontal="left" vertical="center"/>
    </xf>
    <xf numFmtId="0" fontId="91" fillId="0" borderId="0" xfId="14" applyFont="1" applyAlignment="1">
      <alignment horizontal="right"/>
    </xf>
    <xf numFmtId="208" fontId="36" fillId="3" borderId="122" xfId="10" applyNumberFormat="1" applyFont="1" applyFill="1" applyBorder="1" applyAlignment="1" applyProtection="1">
      <alignment horizontal="center" vertical="center" wrapText="1"/>
      <protection locked="0"/>
    </xf>
    <xf numFmtId="0" fontId="9" fillId="0" borderId="5" xfId="9" applyFont="1" applyBorder="1" applyAlignment="1" applyProtection="1">
      <alignment horizontal="center" vertical="center"/>
      <protection locked="0"/>
    </xf>
    <xf numFmtId="0" fontId="54" fillId="0" borderId="13" xfId="0" applyFont="1" applyBorder="1" applyAlignment="1">
      <alignment wrapText="1"/>
    </xf>
    <xf numFmtId="0" fontId="22" fillId="0" borderId="20" xfId="0" applyFont="1" applyBorder="1" applyAlignment="1">
      <alignment wrapText="1"/>
    </xf>
    <xf numFmtId="0" fontId="22" fillId="0" borderId="13" xfId="0" applyFont="1" applyBorder="1" applyAlignment="1">
      <alignment vertical="top" wrapText="1"/>
    </xf>
    <xf numFmtId="195" fontId="19" fillId="0" borderId="0" xfId="1" applyNumberFormat="1" applyFont="1" applyFill="1" applyBorder="1" applyAlignment="1">
      <alignment vertical="center" shrinkToFit="1"/>
    </xf>
    <xf numFmtId="208" fontId="19" fillId="0" borderId="0" xfId="1" applyNumberFormat="1" applyFont="1" applyFill="1" applyBorder="1" applyAlignment="1">
      <alignment shrinkToFit="1"/>
    </xf>
    <xf numFmtId="192" fontId="20" fillId="0" borderId="0" xfId="1" applyNumberFormat="1" applyFont="1" applyFill="1" applyBorder="1" applyAlignment="1">
      <alignment shrinkToFit="1"/>
    </xf>
    <xf numFmtId="191" fontId="19" fillId="0" borderId="0" xfId="1" applyNumberFormat="1" applyFont="1" applyFill="1" applyBorder="1" applyAlignment="1" applyProtection="1">
      <alignment vertical="center" shrinkToFit="1"/>
    </xf>
    <xf numFmtId="195" fontId="19" fillId="0" borderId="0" xfId="1" applyNumberFormat="1" applyFont="1" applyFill="1" applyBorder="1" applyAlignment="1" applyProtection="1">
      <alignment vertical="center" shrinkToFit="1"/>
    </xf>
    <xf numFmtId="0" fontId="19" fillId="0" borderId="0" xfId="0" applyFont="1" applyAlignment="1">
      <alignment vertical="center" wrapText="1"/>
    </xf>
    <xf numFmtId="0" fontId="19" fillId="0" borderId="0" xfId="0" applyFont="1">
      <alignment vertical="center"/>
    </xf>
    <xf numFmtId="0" fontId="14" fillId="0" borderId="0" xfId="0" applyFont="1" applyAlignment="1">
      <alignment horizontal="left" vertical="center"/>
    </xf>
    <xf numFmtId="0" fontId="12" fillId="3" borderId="12" xfId="0" applyFont="1" applyFill="1" applyBorder="1" applyAlignment="1" applyProtection="1">
      <alignment horizontal="center" vertical="center" wrapText="1"/>
      <protection locked="0"/>
    </xf>
    <xf numFmtId="0" fontId="22" fillId="0" borderId="175" xfId="0" applyFont="1" applyBorder="1" applyAlignment="1">
      <alignment vertical="top" wrapText="1"/>
    </xf>
    <xf numFmtId="0" fontId="22" fillId="0" borderId="176" xfId="0" applyFont="1" applyBorder="1" applyAlignment="1">
      <alignment vertical="top" wrapText="1"/>
    </xf>
    <xf numFmtId="0" fontId="29" fillId="0" borderId="175" xfId="0" applyFont="1" applyBorder="1" applyAlignment="1">
      <alignment vertical="center" wrapText="1"/>
    </xf>
    <xf numFmtId="0" fontId="29" fillId="0" borderId="176" xfId="0" applyFont="1" applyBorder="1" applyAlignment="1">
      <alignment vertical="center" wrapText="1"/>
    </xf>
    <xf numFmtId="0" fontId="8" fillId="0" borderId="5" xfId="0" applyFont="1" applyBorder="1" applyAlignment="1" applyProtection="1">
      <alignment horizontal="center" vertical="center"/>
      <protection locked="0"/>
    </xf>
    <xf numFmtId="0" fontId="12" fillId="0" borderId="187" xfId="0" applyFont="1" applyBorder="1" applyAlignment="1">
      <alignment vertical="center" wrapText="1"/>
    </xf>
    <xf numFmtId="0" fontId="8" fillId="0" borderId="185" xfId="0" applyFont="1" applyBorder="1">
      <alignment vertical="center"/>
    </xf>
    <xf numFmtId="206" fontId="36" fillId="2" borderId="7" xfId="0" applyNumberFormat="1" applyFont="1" applyFill="1" applyBorder="1" applyAlignment="1">
      <alignment horizontal="right" vertical="center" shrinkToFit="1"/>
    </xf>
    <xf numFmtId="192" fontId="19" fillId="0" borderId="0" xfId="1" applyNumberFormat="1" applyFont="1" applyFill="1" applyBorder="1" applyAlignment="1" applyProtection="1">
      <alignment vertical="center" shrinkToFit="1"/>
    </xf>
    <xf numFmtId="3" fontId="19" fillId="0" borderId="0" xfId="1" applyNumberFormat="1" applyFont="1" applyFill="1" applyBorder="1" applyAlignment="1" applyProtection="1">
      <alignment vertical="center" shrinkToFit="1"/>
    </xf>
    <xf numFmtId="0" fontId="22" fillId="0" borderId="17" xfId="0" applyFont="1" applyBorder="1" applyAlignment="1">
      <alignment vertical="top" wrapText="1"/>
    </xf>
    <xf numFmtId="0" fontId="12" fillId="3" borderId="29" xfId="0" applyFont="1" applyFill="1" applyBorder="1" applyAlignment="1" applyProtection="1">
      <alignment horizontal="center" vertical="center" wrapText="1"/>
      <protection locked="0"/>
    </xf>
    <xf numFmtId="0" fontId="8" fillId="0" borderId="104" xfId="0" applyFont="1" applyBorder="1">
      <alignment vertical="center"/>
    </xf>
    <xf numFmtId="0" fontId="22" fillId="0" borderId="188" xfId="0" applyFont="1" applyBorder="1" applyAlignment="1">
      <alignment vertical="center" wrapText="1"/>
    </xf>
    <xf numFmtId="0" fontId="8" fillId="0" borderId="175" xfId="0" applyFont="1" applyBorder="1">
      <alignment vertical="center"/>
    </xf>
    <xf numFmtId="0" fontId="29" fillId="0" borderId="175" xfId="0" applyFont="1" applyBorder="1" applyAlignment="1">
      <alignment vertical="top" wrapText="1"/>
    </xf>
    <xf numFmtId="0" fontId="29" fillId="0" borderId="176" xfId="0" applyFont="1" applyBorder="1" applyAlignment="1">
      <alignment vertical="top" wrapText="1"/>
    </xf>
    <xf numFmtId="0" fontId="22" fillId="0" borderId="187" xfId="0" applyFont="1" applyBorder="1" applyAlignment="1">
      <alignment vertical="center" wrapText="1"/>
    </xf>
    <xf numFmtId="0" fontId="12" fillId="0" borderId="188" xfId="0" applyFont="1" applyBorder="1" applyAlignment="1">
      <alignment vertical="center" wrapText="1"/>
    </xf>
    <xf numFmtId="0" fontId="12" fillId="0" borderId="189" xfId="0" applyFont="1" applyBorder="1" applyAlignment="1">
      <alignment vertical="top" wrapText="1"/>
    </xf>
    <xf numFmtId="0" fontId="11" fillId="0" borderId="5" xfId="0" applyFont="1" applyBorder="1" applyAlignment="1">
      <alignment horizontal="center" vertical="center"/>
    </xf>
    <xf numFmtId="0" fontId="10" fillId="0" borderId="5" xfId="0" applyFont="1" applyBorder="1" applyAlignment="1">
      <alignment horizontal="center" vertical="center"/>
    </xf>
    <xf numFmtId="180" fontId="19" fillId="0" borderId="0" xfId="1" applyNumberFormat="1" applyFont="1" applyFill="1" applyBorder="1" applyAlignment="1" applyProtection="1">
      <alignment horizontal="right" vertical="center" shrinkToFit="1"/>
    </xf>
    <xf numFmtId="213" fontId="42" fillId="3" borderId="29" xfId="10" applyNumberFormat="1" applyFont="1" applyFill="1" applyBorder="1" applyAlignment="1" applyProtection="1">
      <alignment horizontal="center" vertical="center" shrinkToFit="1"/>
      <protection locked="0"/>
    </xf>
    <xf numFmtId="0" fontId="36" fillId="3" borderId="157" xfId="10" applyFont="1" applyFill="1" applyBorder="1" applyAlignment="1" applyProtection="1">
      <alignment horizontal="center" vertical="center"/>
      <protection locked="0"/>
    </xf>
    <xf numFmtId="213" fontId="42" fillId="3" borderId="5" xfId="10" applyNumberFormat="1" applyFont="1" applyFill="1" applyBorder="1" applyAlignment="1" applyProtection="1">
      <alignment horizontal="center" vertical="center" shrinkToFit="1"/>
      <protection locked="0"/>
    </xf>
    <xf numFmtId="0" fontId="42" fillId="3" borderId="5" xfId="10" applyFont="1" applyFill="1" applyBorder="1" applyAlignment="1" applyProtection="1">
      <alignment vertical="center" shrinkToFit="1"/>
      <protection locked="0"/>
    </xf>
    <xf numFmtId="208" fontId="36" fillId="3" borderId="10" xfId="10" applyNumberFormat="1" applyFont="1" applyFill="1" applyBorder="1" applyAlignment="1" applyProtection="1">
      <alignment horizontal="center" vertical="center" wrapText="1"/>
      <protection locked="0"/>
    </xf>
    <xf numFmtId="214" fontId="42" fillId="3" borderId="5" xfId="1" applyNumberFormat="1" applyFont="1" applyFill="1" applyBorder="1" applyAlignment="1" applyProtection="1">
      <alignment horizontal="right" vertical="center" shrinkToFit="1"/>
      <protection locked="0"/>
    </xf>
    <xf numFmtId="214" fontId="42" fillId="3" borderId="217" xfId="1" applyNumberFormat="1" applyFont="1" applyFill="1" applyBorder="1" applyAlignment="1" applyProtection="1">
      <alignment horizontal="right" vertical="center" shrinkToFit="1"/>
      <protection locked="0"/>
    </xf>
    <xf numFmtId="214" fontId="42" fillId="2" borderId="190" xfId="1" applyNumberFormat="1" applyFont="1" applyFill="1" applyBorder="1" applyAlignment="1">
      <alignment horizontal="right" vertical="center" shrinkToFit="1"/>
    </xf>
    <xf numFmtId="0" fontId="36" fillId="3" borderId="5" xfId="10" applyFont="1" applyFill="1" applyBorder="1" applyAlignment="1" applyProtection="1">
      <alignment horizontal="center" vertical="center"/>
      <protection locked="0"/>
    </xf>
    <xf numFmtId="38" fontId="42" fillId="4" borderId="218" xfId="1" applyFont="1" applyFill="1" applyBorder="1" applyAlignment="1">
      <alignment horizontal="right" vertical="center" shrinkToFit="1"/>
    </xf>
    <xf numFmtId="208" fontId="42" fillId="3" borderId="217" xfId="10" applyNumberFormat="1" applyFont="1" applyFill="1" applyBorder="1" applyAlignment="1" applyProtection="1">
      <alignment horizontal="center" vertical="center"/>
      <protection locked="0"/>
    </xf>
    <xf numFmtId="213" fontId="42" fillId="5" borderId="103" xfId="10" applyNumberFormat="1" applyFont="1" applyFill="1" applyBorder="1" applyAlignment="1">
      <alignment horizontal="center" vertical="center"/>
    </xf>
    <xf numFmtId="0" fontId="42" fillId="5" borderId="102" xfId="10" applyFont="1" applyFill="1" applyBorder="1" applyAlignment="1">
      <alignment vertical="center" shrinkToFit="1"/>
    </xf>
    <xf numFmtId="0" fontId="77" fillId="5" borderId="102" xfId="10" applyFont="1" applyFill="1" applyBorder="1" applyAlignment="1">
      <alignment vertical="center"/>
    </xf>
    <xf numFmtId="0" fontId="148" fillId="5" borderId="216" xfId="10" applyFont="1" applyFill="1" applyBorder="1" applyAlignment="1">
      <alignment horizontal="center" vertical="center" wrapText="1" shrinkToFit="1"/>
    </xf>
    <xf numFmtId="213" fontId="42" fillId="10" borderId="219" xfId="10" applyNumberFormat="1" applyFont="1" applyFill="1" applyBorder="1" applyAlignment="1" applyProtection="1">
      <alignment horizontal="center" vertical="center" shrinkToFit="1"/>
      <protection locked="0"/>
    </xf>
    <xf numFmtId="56" fontId="77" fillId="10" borderId="220" xfId="10" applyNumberFormat="1" applyFont="1" applyFill="1" applyBorder="1" applyAlignment="1" applyProtection="1">
      <alignment vertical="center"/>
      <protection locked="0"/>
    </xf>
    <xf numFmtId="56" fontId="36" fillId="10" borderId="220" xfId="10" applyNumberFormat="1" applyFont="1" applyFill="1" applyBorder="1" applyAlignment="1" applyProtection="1">
      <alignment vertical="center" wrapText="1"/>
      <protection locked="0"/>
    </xf>
    <xf numFmtId="208" fontId="36" fillId="10" borderId="220" xfId="10" applyNumberFormat="1" applyFont="1" applyFill="1" applyBorder="1" applyAlignment="1" applyProtection="1">
      <alignment horizontal="center" vertical="center" wrapText="1"/>
      <protection locked="0"/>
    </xf>
    <xf numFmtId="214" fontId="42" fillId="10" borderId="220" xfId="1" applyNumberFormat="1" applyFont="1" applyFill="1" applyBorder="1" applyAlignment="1" applyProtection="1">
      <alignment horizontal="right" vertical="center" shrinkToFit="1"/>
      <protection locked="0"/>
    </xf>
    <xf numFmtId="214" fontId="42" fillId="10" borderId="220" xfId="1" applyNumberFormat="1" applyFont="1" applyFill="1" applyBorder="1" applyAlignment="1">
      <alignment horizontal="right" vertical="center" shrinkToFit="1"/>
    </xf>
    <xf numFmtId="208" fontId="42" fillId="10" borderId="220" xfId="10" applyNumberFormat="1" applyFont="1" applyFill="1" applyBorder="1" applyAlignment="1" applyProtection="1">
      <alignment horizontal="center" vertical="center"/>
      <protection locked="0"/>
    </xf>
    <xf numFmtId="0" fontId="36" fillId="10" borderId="220" xfId="10" applyFont="1" applyFill="1" applyBorder="1" applyAlignment="1" applyProtection="1">
      <alignment horizontal="center" vertical="center"/>
      <protection locked="0"/>
    </xf>
    <xf numFmtId="0" fontId="36" fillId="10" borderId="221" xfId="10" applyFont="1" applyFill="1" applyBorder="1" applyAlignment="1" applyProtection="1">
      <alignment horizontal="center" vertical="center"/>
      <protection locked="0"/>
    </xf>
    <xf numFmtId="213" fontId="42" fillId="5" borderId="222" xfId="10" applyNumberFormat="1" applyFont="1" applyFill="1" applyBorder="1" applyAlignment="1">
      <alignment horizontal="center" vertical="center"/>
    </xf>
    <xf numFmtId="0" fontId="77" fillId="5" borderId="223" xfId="10" applyFont="1" applyFill="1" applyBorder="1" applyAlignment="1">
      <alignment vertical="center"/>
    </xf>
    <xf numFmtId="0" fontId="148" fillId="5" borderId="223" xfId="10" applyFont="1" applyFill="1" applyBorder="1" applyAlignment="1">
      <alignment horizontal="center" vertical="center" wrapText="1" shrinkToFit="1"/>
    </xf>
    <xf numFmtId="214" fontId="42" fillId="5" borderId="223" xfId="1" applyNumberFormat="1" applyFont="1" applyFill="1" applyBorder="1" applyAlignment="1">
      <alignment horizontal="right" vertical="center" shrinkToFit="1"/>
    </xf>
    <xf numFmtId="38" fontId="42" fillId="5" borderId="223" xfId="1" applyFont="1" applyFill="1" applyBorder="1" applyAlignment="1">
      <alignment horizontal="right" vertical="center" shrinkToFit="1"/>
    </xf>
    <xf numFmtId="208" fontId="42" fillId="5" borderId="223" xfId="10" applyNumberFormat="1" applyFont="1" applyFill="1" applyBorder="1" applyAlignment="1">
      <alignment horizontal="center" vertical="center"/>
    </xf>
    <xf numFmtId="213" fontId="42" fillId="5" borderId="223" xfId="10" applyNumberFormat="1" applyFont="1" applyFill="1" applyBorder="1" applyAlignment="1">
      <alignment horizontal="center" vertical="center"/>
    </xf>
    <xf numFmtId="0" fontId="36" fillId="5" borderId="223" xfId="10" applyFont="1" applyFill="1" applyBorder="1" applyAlignment="1">
      <alignment horizontal="center" vertical="center"/>
    </xf>
    <xf numFmtId="0" fontId="36" fillId="14" borderId="224" xfId="10" applyFont="1" applyFill="1" applyBorder="1" applyAlignment="1">
      <alignment horizontal="center" vertical="center"/>
    </xf>
    <xf numFmtId="0" fontId="72" fillId="0" borderId="0" xfId="0" applyFont="1" applyAlignment="1">
      <alignment vertical="top"/>
    </xf>
    <xf numFmtId="0" fontId="72" fillId="0" borderId="0" xfId="0" applyFont="1">
      <alignment vertical="center"/>
    </xf>
    <xf numFmtId="0" fontId="192" fillId="0" borderId="0" xfId="0" applyFont="1">
      <alignment vertical="center"/>
    </xf>
    <xf numFmtId="0" fontId="193" fillId="0" borderId="0" xfId="0" applyFont="1">
      <alignment vertical="center"/>
    </xf>
    <xf numFmtId="0" fontId="72" fillId="0" borderId="0" xfId="0" applyFont="1" applyAlignment="1">
      <alignment horizontal="justify" vertical="center"/>
    </xf>
    <xf numFmtId="0" fontId="60" fillId="0" borderId="0" xfId="0" applyFont="1" applyAlignment="1">
      <alignment vertical="top"/>
    </xf>
    <xf numFmtId="0" fontId="60" fillId="3" borderId="0" xfId="0" applyFont="1" applyFill="1" applyAlignment="1">
      <alignment vertical="center" shrinkToFit="1"/>
    </xf>
    <xf numFmtId="207" fontId="60" fillId="21" borderId="0" xfId="0" applyNumberFormat="1" applyFont="1" applyFill="1">
      <alignment vertical="center"/>
    </xf>
    <xf numFmtId="0" fontId="192" fillId="0" borderId="0" xfId="0" applyFont="1" applyAlignment="1">
      <alignment vertical="top"/>
    </xf>
    <xf numFmtId="0" fontId="60" fillId="0" borderId="0" xfId="0" applyFont="1" applyAlignment="1">
      <alignment horizontal="justify" vertical="top"/>
    </xf>
    <xf numFmtId="207" fontId="72" fillId="0" borderId="0" xfId="0" applyNumberFormat="1" applyFont="1">
      <alignment vertical="center"/>
    </xf>
    <xf numFmtId="0" fontId="72" fillId="0" borderId="0" xfId="0" applyFont="1" applyAlignment="1">
      <alignment vertical="top" wrapText="1"/>
    </xf>
    <xf numFmtId="0" fontId="1" fillId="0" borderId="0" xfId="27">
      <alignment vertical="center"/>
    </xf>
    <xf numFmtId="0" fontId="196" fillId="0" borderId="0" xfId="27" applyFont="1">
      <alignment vertical="center"/>
    </xf>
    <xf numFmtId="0" fontId="196" fillId="0" borderId="0" xfId="27" applyFont="1" applyAlignment="1">
      <alignment horizontal="left" vertical="center"/>
    </xf>
    <xf numFmtId="0" fontId="196" fillId="0" borderId="0" xfId="27" applyFont="1" applyAlignment="1">
      <alignment horizontal="right" vertical="center"/>
    </xf>
    <xf numFmtId="0" fontId="196" fillId="0" borderId="0" xfId="27" applyFont="1" applyAlignment="1">
      <alignment horizontal="center" vertical="center"/>
    </xf>
    <xf numFmtId="0" fontId="197" fillId="0" borderId="0" xfId="27" applyFont="1" applyAlignment="1">
      <alignment horizontal="left" vertical="center"/>
    </xf>
    <xf numFmtId="0" fontId="197" fillId="0" borderId="0" xfId="27" applyFont="1" applyAlignment="1">
      <alignment horizontal="right" vertical="center"/>
    </xf>
    <xf numFmtId="0" fontId="196" fillId="0" borderId="5" xfId="27" applyFont="1" applyBorder="1" applyAlignment="1">
      <alignment horizontal="center" vertical="center"/>
    </xf>
    <xf numFmtId="3" fontId="196" fillId="0" borderId="0" xfId="27" applyNumberFormat="1" applyFont="1" applyAlignment="1">
      <alignment horizontal="right" vertical="center"/>
    </xf>
    <xf numFmtId="0" fontId="0" fillId="0" borderId="0" xfId="0" applyAlignment="1">
      <alignment horizontal="center" vertical="center"/>
    </xf>
    <xf numFmtId="248" fontId="196" fillId="17" borderId="0" xfId="27" applyNumberFormat="1" applyFont="1" applyFill="1" applyAlignment="1">
      <alignment horizontal="left" vertical="center"/>
    </xf>
    <xf numFmtId="0" fontId="196" fillId="3" borderId="0" xfId="27" applyFont="1" applyFill="1">
      <alignment vertical="center"/>
    </xf>
    <xf numFmtId="0" fontId="134" fillId="0" borderId="12" xfId="0" applyFont="1" applyBorder="1" applyAlignment="1">
      <alignment vertical="center" wrapText="1"/>
    </xf>
    <xf numFmtId="0" fontId="6" fillId="0" borderId="0" xfId="0" applyFont="1" applyAlignment="1">
      <alignment vertical="top" wrapText="1"/>
    </xf>
    <xf numFmtId="198" fontId="36" fillId="2" borderId="7" xfId="0" applyNumberFormat="1" applyFont="1" applyFill="1" applyBorder="1" applyAlignment="1">
      <alignment horizontal="center" vertical="center"/>
    </xf>
    <xf numFmtId="198" fontId="8" fillId="2" borderId="7" xfId="0" applyNumberFormat="1" applyFont="1" applyFill="1" applyBorder="1" applyAlignment="1">
      <alignment horizontal="center" vertical="center"/>
    </xf>
    <xf numFmtId="249" fontId="60" fillId="3" borderId="0" xfId="0" applyNumberFormat="1" applyFont="1" applyFill="1" applyAlignment="1" applyProtection="1">
      <alignment horizontal="right" vertical="center"/>
      <protection locked="0"/>
    </xf>
    <xf numFmtId="0" fontId="12" fillId="3" borderId="5" xfId="0" applyFont="1" applyFill="1" applyBorder="1" applyAlignment="1" applyProtection="1">
      <alignment horizontal="center" vertical="center" wrapText="1"/>
      <protection locked="0"/>
    </xf>
    <xf numFmtId="0" fontId="12" fillId="0" borderId="20" xfId="0" applyFont="1" applyBorder="1">
      <alignment vertical="center"/>
    </xf>
    <xf numFmtId="180" fontId="19" fillId="0" borderId="0" xfId="1" applyNumberFormat="1" applyFont="1" applyFill="1" applyBorder="1" applyAlignment="1" applyProtection="1">
      <alignment horizontal="center" vertical="center" wrapText="1"/>
    </xf>
    <xf numFmtId="196" fontId="19" fillId="0" borderId="0" xfId="1" applyNumberFormat="1" applyFont="1" applyFill="1" applyBorder="1" applyAlignment="1" applyProtection="1">
      <alignment horizontal="center" vertical="center" wrapText="1" shrinkToFit="1"/>
    </xf>
    <xf numFmtId="0" fontId="22" fillId="0" borderId="14" xfId="0" applyFont="1" applyBorder="1" applyAlignment="1">
      <alignment horizontal="right" vertical="center" wrapText="1"/>
    </xf>
    <xf numFmtId="0" fontId="22" fillId="0" borderId="26" xfId="0" applyFont="1" applyBorder="1" applyAlignment="1">
      <alignment horizontal="right" vertical="center" wrapText="1"/>
    </xf>
    <xf numFmtId="181" fontId="12" fillId="0" borderId="26" xfId="0" applyNumberFormat="1" applyFont="1" applyBorder="1" applyAlignment="1">
      <alignment vertical="center" wrapText="1"/>
    </xf>
    <xf numFmtId="0" fontId="12" fillId="0" borderId="15" xfId="0" applyFont="1" applyBorder="1">
      <alignment vertical="center"/>
    </xf>
    <xf numFmtId="0" fontId="196" fillId="3" borderId="5" xfId="27" applyFont="1" applyFill="1" applyBorder="1" applyAlignment="1">
      <alignment horizontal="center" vertical="center"/>
    </xf>
    <xf numFmtId="224" fontId="196" fillId="3" borderId="0" xfId="27" applyNumberFormat="1" applyFont="1" applyFill="1" applyAlignment="1">
      <alignment horizontal="right" vertical="center"/>
    </xf>
    <xf numFmtId="0" fontId="134" fillId="12" borderId="0" xfId="0" applyFont="1" applyFill="1">
      <alignment vertical="center"/>
    </xf>
    <xf numFmtId="0" fontId="185" fillId="0" borderId="16" xfId="0" applyFont="1" applyBorder="1" applyAlignment="1">
      <alignment vertical="center" wrapText="1"/>
    </xf>
    <xf numFmtId="0" fontId="3" fillId="27" borderId="0" xfId="18" applyFill="1" applyProtection="1">
      <alignment vertical="center"/>
      <protection hidden="1"/>
    </xf>
    <xf numFmtId="0" fontId="0" fillId="27" borderId="0" xfId="0" applyFill="1">
      <alignment vertical="center"/>
    </xf>
    <xf numFmtId="0" fontId="164" fillId="27" borderId="0" xfId="18" applyFont="1" applyFill="1" applyProtection="1">
      <alignment vertical="center"/>
      <protection hidden="1"/>
    </xf>
    <xf numFmtId="0" fontId="161" fillId="27" borderId="0" xfId="18" applyFont="1" applyFill="1" applyAlignment="1" applyProtection="1">
      <alignment vertical="center" shrinkToFit="1"/>
      <protection hidden="1"/>
    </xf>
    <xf numFmtId="0" fontId="161" fillId="27" borderId="0" xfId="18" applyFont="1" applyFill="1" applyProtection="1">
      <alignment vertical="center"/>
      <protection hidden="1"/>
    </xf>
    <xf numFmtId="0" fontId="162" fillId="27" borderId="0" xfId="18" applyFont="1" applyFill="1" applyProtection="1">
      <alignment vertical="center"/>
      <protection hidden="1"/>
    </xf>
    <xf numFmtId="0" fontId="169" fillId="27" borderId="0" xfId="18" applyFont="1" applyFill="1" applyProtection="1">
      <alignment vertical="center"/>
      <protection hidden="1"/>
    </xf>
    <xf numFmtId="0" fontId="162" fillId="27" borderId="0" xfId="18" applyFont="1" applyFill="1" applyAlignment="1" applyProtection="1">
      <alignment vertical="center" shrinkToFit="1"/>
      <protection hidden="1"/>
    </xf>
    <xf numFmtId="0" fontId="161" fillId="27" borderId="0" xfId="18" applyFont="1" applyFill="1" applyAlignment="1" applyProtection="1">
      <alignment horizontal="right" vertical="center"/>
      <protection hidden="1"/>
    </xf>
    <xf numFmtId="0" fontId="162" fillId="27" borderId="0" xfId="18" applyFont="1" applyFill="1" applyAlignment="1" applyProtection="1">
      <alignment horizontal="center" vertical="center"/>
      <protection hidden="1"/>
    </xf>
    <xf numFmtId="0" fontId="161" fillId="27" borderId="0" xfId="18" applyFont="1" applyFill="1" applyAlignment="1" applyProtection="1">
      <alignment horizontal="center" vertical="center"/>
      <protection hidden="1"/>
    </xf>
    <xf numFmtId="0" fontId="179" fillId="27" borderId="0" xfId="18" applyFont="1" applyFill="1" applyProtection="1">
      <alignment vertical="center"/>
      <protection hidden="1"/>
    </xf>
    <xf numFmtId="0" fontId="179" fillId="27" borderId="20" xfId="18" applyFont="1" applyFill="1" applyBorder="1" applyProtection="1">
      <alignment vertical="center"/>
      <protection hidden="1"/>
    </xf>
    <xf numFmtId="0" fontId="180" fillId="27" borderId="0" xfId="18" applyFont="1" applyFill="1" applyAlignment="1" applyProtection="1">
      <alignment horizontal="center" vertical="center"/>
      <protection hidden="1"/>
    </xf>
    <xf numFmtId="0" fontId="173" fillId="27" borderId="0" xfId="18" applyFont="1" applyFill="1" applyProtection="1">
      <alignment vertical="center"/>
      <protection hidden="1"/>
    </xf>
    <xf numFmtId="0" fontId="167" fillId="27" borderId="5" xfId="18" quotePrefix="1" applyFont="1" applyFill="1" applyBorder="1" applyAlignment="1" applyProtection="1">
      <alignment vertical="center" shrinkToFit="1"/>
      <protection hidden="1"/>
    </xf>
    <xf numFmtId="0" fontId="173" fillId="27" borderId="5" xfId="18" applyFont="1" applyFill="1" applyBorder="1" applyProtection="1">
      <alignment vertical="center"/>
      <protection hidden="1"/>
    </xf>
    <xf numFmtId="0" fontId="182" fillId="27" borderId="0" xfId="18" applyFont="1" applyFill="1" applyAlignment="1" applyProtection="1">
      <alignment horizontal="left" vertical="center"/>
      <protection hidden="1"/>
    </xf>
    <xf numFmtId="249" fontId="60" fillId="21" borderId="0" xfId="0" applyNumberFormat="1" applyFont="1" applyFill="1" applyAlignment="1" applyProtection="1">
      <alignment horizontal="right" vertical="center"/>
      <protection locked="0"/>
    </xf>
    <xf numFmtId="0" fontId="60" fillId="0" borderId="0" xfId="0" applyFont="1" applyAlignment="1"/>
    <xf numFmtId="0" fontId="72" fillId="0" borderId="0" xfId="0" applyFont="1" applyAlignment="1">
      <alignment horizontal="left" vertical="center"/>
    </xf>
    <xf numFmtId="0" fontId="64" fillId="0" borderId="0" xfId="0" applyFont="1" applyAlignment="1">
      <alignment vertical="top"/>
    </xf>
    <xf numFmtId="0" fontId="72" fillId="0" borderId="0" xfId="0" applyFont="1" applyAlignment="1">
      <alignment horizontal="justify" vertical="top"/>
    </xf>
    <xf numFmtId="0" fontId="72" fillId="0" borderId="0" xfId="0" applyFont="1" applyAlignment="1">
      <alignment horizontal="left" vertical="top"/>
    </xf>
    <xf numFmtId="0" fontId="60" fillId="0" borderId="0" xfId="0" applyFont="1" applyAlignment="1">
      <alignment horizontal="right" vertical="top"/>
    </xf>
    <xf numFmtId="0" fontId="194" fillId="0" borderId="0" xfId="0" applyFont="1" applyAlignment="1">
      <alignment vertical="top" wrapText="1"/>
    </xf>
    <xf numFmtId="0" fontId="16" fillId="0" borderId="13" xfId="0" applyFont="1" applyBorder="1" applyAlignment="1">
      <alignment horizontal="center" vertical="center" shrinkToFit="1"/>
    </xf>
    <xf numFmtId="233" fontId="17" fillId="0" borderId="13" xfId="0" applyNumberFormat="1" applyFont="1" applyBorder="1" applyAlignment="1">
      <alignment horizontal="center" vertical="center" shrinkToFit="1"/>
    </xf>
    <xf numFmtId="232" fontId="17" fillId="0" borderId="13" xfId="0" applyNumberFormat="1" applyFont="1" applyBorder="1" applyAlignment="1">
      <alignment horizontal="center" vertical="center" shrinkToFit="1"/>
    </xf>
    <xf numFmtId="0" fontId="12" fillId="0" borderId="215" xfId="0" applyFont="1" applyBorder="1" applyAlignment="1">
      <alignment horizontal="center" vertical="center" wrapText="1"/>
    </xf>
    <xf numFmtId="0" fontId="12" fillId="0" borderId="7" xfId="0" applyFont="1" applyBorder="1" applyAlignment="1">
      <alignment horizontal="center" vertical="center" wrapText="1"/>
    </xf>
    <xf numFmtId="0" fontId="9" fillId="0" borderId="0" xfId="17" applyFont="1" applyAlignment="1"/>
    <xf numFmtId="0" fontId="9" fillId="0" borderId="20" xfId="17" applyFont="1" applyBorder="1">
      <alignment vertical="center"/>
    </xf>
    <xf numFmtId="0" fontId="9" fillId="0" borderId="0" xfId="17" applyFont="1">
      <alignment vertical="center"/>
    </xf>
    <xf numFmtId="0" fontId="9" fillId="0" borderId="20" xfId="17" applyFont="1" applyBorder="1" applyAlignment="1"/>
    <xf numFmtId="0" fontId="87" fillId="0" borderId="20" xfId="17" applyFont="1" applyBorder="1" applyAlignment="1"/>
    <xf numFmtId="0" fontId="87" fillId="0" borderId="0" xfId="17" applyFont="1" applyAlignment="1"/>
    <xf numFmtId="0" fontId="55" fillId="6" borderId="5" xfId="17" applyFont="1" applyFill="1" applyBorder="1" applyAlignment="1">
      <alignment horizontal="center" vertical="center"/>
    </xf>
    <xf numFmtId="0" fontId="21" fillId="4" borderId="12" xfId="17" applyFont="1" applyFill="1" applyBorder="1" applyAlignment="1" applyProtection="1">
      <alignment horizontal="center" vertical="center" wrapText="1"/>
      <protection locked="0"/>
    </xf>
    <xf numFmtId="0" fontId="9" fillId="3" borderId="5" xfId="17" applyFont="1" applyFill="1" applyBorder="1" applyAlignment="1" applyProtection="1">
      <alignment horizontal="center" vertical="center" shrinkToFit="1"/>
      <protection locked="0"/>
    </xf>
    <xf numFmtId="0" fontId="9" fillId="3" borderId="5" xfId="10" applyFont="1" applyFill="1" applyBorder="1" applyAlignment="1">
      <alignment vertical="center" shrinkToFit="1"/>
    </xf>
    <xf numFmtId="0" fontId="9" fillId="3" borderId="5" xfId="17" applyFont="1" applyFill="1" applyBorder="1" applyProtection="1">
      <alignment vertical="center"/>
      <protection locked="0"/>
    </xf>
    <xf numFmtId="0" fontId="141" fillId="4" borderId="12" xfId="17" applyFont="1" applyFill="1" applyBorder="1" applyAlignment="1" applyProtection="1">
      <alignment horizontal="center" vertical="center" wrapText="1"/>
      <protection locked="0"/>
    </xf>
    <xf numFmtId="0" fontId="6" fillId="3" borderId="5" xfId="10" applyFont="1" applyFill="1" applyBorder="1" applyAlignment="1">
      <alignment horizontal="center" vertical="center" shrinkToFit="1"/>
    </xf>
    <xf numFmtId="0" fontId="6" fillId="2" borderId="5" xfId="10" applyFont="1" applyFill="1" applyBorder="1" applyAlignment="1">
      <alignment horizontal="center" vertical="center" shrinkToFit="1"/>
    </xf>
    <xf numFmtId="0" fontId="3" fillId="0" borderId="0" xfId="18" applyProtection="1">
      <alignment vertical="center"/>
      <protection locked="0"/>
    </xf>
    <xf numFmtId="0" fontId="106" fillId="2" borderId="6" xfId="18" applyFont="1" applyFill="1" applyBorder="1" applyProtection="1">
      <alignment vertical="center"/>
      <protection hidden="1"/>
    </xf>
    <xf numFmtId="0" fontId="106" fillId="2" borderId="7" xfId="18" applyFont="1" applyFill="1" applyBorder="1" applyProtection="1">
      <alignment vertical="center"/>
      <protection hidden="1"/>
    </xf>
    <xf numFmtId="0" fontId="106" fillId="2" borderId="8" xfId="18" applyFont="1" applyFill="1" applyBorder="1" applyProtection="1">
      <alignment vertical="center"/>
      <protection hidden="1"/>
    </xf>
    <xf numFmtId="32" fontId="106" fillId="2" borderId="7" xfId="18" applyNumberFormat="1" applyFont="1" applyFill="1" applyBorder="1" applyAlignment="1" applyProtection="1">
      <alignment vertical="center" shrinkToFit="1"/>
      <protection hidden="1"/>
    </xf>
    <xf numFmtId="0" fontId="106" fillId="2" borderId="10" xfId="18" applyFont="1" applyFill="1" applyBorder="1" applyProtection="1">
      <alignment vertical="center"/>
      <protection hidden="1"/>
    </xf>
    <xf numFmtId="0" fontId="106" fillId="2" borderId="13" xfId="18" applyFont="1" applyFill="1" applyBorder="1" applyProtection="1">
      <alignment vertical="center"/>
      <protection hidden="1"/>
    </xf>
    <xf numFmtId="0" fontId="35" fillId="2" borderId="10" xfId="18" applyFont="1" applyFill="1" applyBorder="1" applyAlignment="1" applyProtection="1">
      <alignment vertical="center" shrinkToFit="1"/>
      <protection locked="0"/>
    </xf>
    <xf numFmtId="0" fontId="35" fillId="2" borderId="14" xfId="18" applyFont="1" applyFill="1" applyBorder="1" applyAlignment="1" applyProtection="1">
      <alignment vertical="center" shrinkToFit="1"/>
      <protection locked="0"/>
    </xf>
    <xf numFmtId="213" fontId="9" fillId="3" borderId="5" xfId="9" applyNumberFormat="1" applyFont="1" applyFill="1" applyBorder="1" applyAlignment="1" applyProtection="1">
      <alignment horizontal="center" vertical="center" wrapText="1"/>
      <protection locked="0"/>
    </xf>
    <xf numFmtId="231" fontId="9" fillId="3" borderId="5" xfId="9" applyNumberFormat="1" applyFont="1" applyFill="1" applyBorder="1" applyAlignment="1" applyProtection="1">
      <alignment horizontal="center" vertical="center" shrinkToFit="1"/>
      <protection locked="0"/>
    </xf>
    <xf numFmtId="0" fontId="9" fillId="3" borderId="5" xfId="9" applyFont="1" applyFill="1" applyBorder="1" applyAlignment="1" applyProtection="1">
      <alignment horizontal="center" vertical="center" wrapText="1"/>
      <protection locked="0"/>
    </xf>
    <xf numFmtId="208" fontId="29" fillId="2" borderId="5" xfId="9" applyNumberFormat="1" applyFont="1" applyFill="1" applyBorder="1" applyAlignment="1">
      <alignment horizontal="left" vertical="center" wrapText="1" shrinkToFit="1"/>
    </xf>
    <xf numFmtId="0" fontId="12" fillId="3" borderId="5" xfId="9" applyFont="1" applyFill="1" applyBorder="1" applyAlignment="1" applyProtection="1">
      <alignment vertical="center" wrapText="1"/>
      <protection locked="0"/>
    </xf>
    <xf numFmtId="0" fontId="32" fillId="3" borderId="5" xfId="14" applyFont="1" applyFill="1" applyBorder="1" applyAlignment="1" applyProtection="1">
      <alignment vertical="center"/>
      <protection locked="0"/>
    </xf>
    <xf numFmtId="38" fontId="32" fillId="3" borderId="6" xfId="24" applyFont="1" applyFill="1" applyBorder="1" applyAlignment="1" applyProtection="1">
      <alignment vertical="center"/>
      <protection locked="0"/>
    </xf>
    <xf numFmtId="0" fontId="32" fillId="3" borderId="5" xfId="14" applyFont="1" applyFill="1" applyBorder="1" applyAlignment="1" applyProtection="1">
      <alignment vertical="center" wrapText="1"/>
      <protection locked="0"/>
    </xf>
    <xf numFmtId="0" fontId="32" fillId="3" borderId="5" xfId="14" applyFont="1" applyFill="1" applyBorder="1" applyAlignment="1" applyProtection="1">
      <alignment vertical="top" wrapText="1"/>
      <protection locked="0"/>
    </xf>
    <xf numFmtId="0" fontId="32" fillId="7" borderId="0" xfId="0" applyFont="1" applyFill="1" applyAlignment="1">
      <alignment horizontal="center" vertical="center"/>
    </xf>
    <xf numFmtId="0" fontId="47" fillId="3" borderId="10" xfId="0" applyFont="1" applyFill="1" applyBorder="1">
      <alignment vertical="center"/>
    </xf>
    <xf numFmtId="0" fontId="32" fillId="3" borderId="17" xfId="0" applyFont="1" applyFill="1" applyBorder="1">
      <alignment vertical="center"/>
    </xf>
    <xf numFmtId="0" fontId="32" fillId="3" borderId="11" xfId="0" applyFont="1" applyFill="1" applyBorder="1">
      <alignment vertical="center"/>
    </xf>
    <xf numFmtId="0" fontId="32" fillId="9" borderId="5" xfId="0" applyFont="1" applyFill="1" applyBorder="1" applyAlignment="1">
      <alignment vertical="center" wrapText="1"/>
    </xf>
    <xf numFmtId="0" fontId="32" fillId="9" borderId="6" xfId="0" applyFont="1" applyFill="1" applyBorder="1" applyAlignment="1">
      <alignment vertical="center" wrapText="1"/>
    </xf>
    <xf numFmtId="0" fontId="32" fillId="9" borderId="5" xfId="0" applyFont="1" applyFill="1" applyBorder="1" applyAlignment="1">
      <alignment horizontal="center" vertical="center" wrapText="1"/>
    </xf>
    <xf numFmtId="0" fontId="32" fillId="9" borderId="7" xfId="0" applyFont="1" applyFill="1" applyBorder="1" applyAlignment="1">
      <alignment vertical="center" wrapText="1" shrinkToFit="1"/>
    </xf>
    <xf numFmtId="0" fontId="32" fillId="9" borderId="0" xfId="0" applyFont="1" applyFill="1" applyAlignment="1">
      <alignment vertical="center" wrapText="1"/>
    </xf>
    <xf numFmtId="0" fontId="45" fillId="9" borderId="81" xfId="5" applyFont="1" applyFill="1" applyBorder="1" applyAlignment="1">
      <alignment horizontal="center" vertical="center"/>
    </xf>
    <xf numFmtId="0" fontId="45" fillId="9" borderId="79" xfId="5" applyFont="1" applyFill="1" applyBorder="1" applyAlignment="1">
      <alignment horizontal="center" vertical="center"/>
    </xf>
    <xf numFmtId="0" fontId="32" fillId="0" borderId="13" xfId="0" applyFont="1" applyBorder="1">
      <alignment vertical="center"/>
    </xf>
    <xf numFmtId="0" fontId="32" fillId="0" borderId="20" xfId="0" applyFont="1" applyBorder="1">
      <alignment vertical="center"/>
    </xf>
    <xf numFmtId="0" fontId="32" fillId="0" borderId="79" xfId="0" applyFont="1" applyBorder="1">
      <alignment vertical="center"/>
    </xf>
    <xf numFmtId="0" fontId="32" fillId="0" borderId="80" xfId="0" applyFont="1" applyBorder="1">
      <alignment vertical="center"/>
    </xf>
    <xf numFmtId="0" fontId="32" fillId="0" borderId="12" xfId="0" applyFont="1" applyBorder="1">
      <alignment vertical="center"/>
    </xf>
    <xf numFmtId="0" fontId="45" fillId="0" borderId="83" xfId="5" applyFont="1" applyBorder="1" applyAlignment="1">
      <alignment vertical="center" shrinkToFit="1"/>
    </xf>
    <xf numFmtId="0" fontId="32" fillId="0" borderId="80" xfId="0" applyFont="1" applyBorder="1" applyAlignment="1">
      <alignment vertical="center" shrinkToFit="1"/>
    </xf>
    <xf numFmtId="0" fontId="32" fillId="0" borderId="79" xfId="0" applyFont="1" applyBorder="1" applyAlignment="1">
      <alignment vertical="center" shrinkToFit="1"/>
    </xf>
    <xf numFmtId="0" fontId="32" fillId="3" borderId="81" xfId="0" applyFont="1" applyFill="1" applyBorder="1" applyAlignment="1">
      <alignment vertical="center" shrinkToFit="1"/>
    </xf>
    <xf numFmtId="0" fontId="32" fillId="0" borderId="81" xfId="0" applyFont="1" applyBorder="1">
      <alignment vertical="center"/>
    </xf>
    <xf numFmtId="0" fontId="45" fillId="0" borderId="17" xfId="0" applyFont="1" applyBorder="1" applyAlignment="1">
      <alignment vertical="center" wrapText="1"/>
    </xf>
    <xf numFmtId="0" fontId="32" fillId="0" borderId="5" xfId="0" applyFont="1" applyBorder="1">
      <alignment vertical="center"/>
    </xf>
    <xf numFmtId="0" fontId="45" fillId="0" borderId="90" xfId="5" applyFont="1" applyBorder="1">
      <alignment vertical="center"/>
    </xf>
    <xf numFmtId="0" fontId="45" fillId="0" borderId="83" xfId="5" applyFont="1" applyBorder="1">
      <alignment vertical="center"/>
    </xf>
    <xf numFmtId="0" fontId="15" fillId="0" borderId="84" xfId="0" applyFont="1" applyBorder="1" applyAlignment="1">
      <alignment vertical="center" wrapText="1"/>
    </xf>
    <xf numFmtId="0" fontId="49" fillId="0" borderId="13" xfId="0" applyFont="1" applyBorder="1">
      <alignment vertical="center"/>
    </xf>
    <xf numFmtId="0" fontId="49" fillId="0" borderId="0" xfId="0" applyFont="1">
      <alignment vertical="center"/>
    </xf>
    <xf numFmtId="0" fontId="49" fillId="0" borderId="20" xfId="0" applyFont="1" applyBorder="1">
      <alignment vertical="center"/>
    </xf>
    <xf numFmtId="0" fontId="32" fillId="0" borderId="16" xfId="0" applyFont="1" applyBorder="1">
      <alignment vertical="center"/>
    </xf>
    <xf numFmtId="0" fontId="32" fillId="0" borderId="14" xfId="0" applyFont="1" applyBorder="1">
      <alignment vertical="center"/>
    </xf>
    <xf numFmtId="0" fontId="32" fillId="0" borderId="83" xfId="0" applyFont="1" applyBorder="1">
      <alignment vertical="center"/>
    </xf>
    <xf numFmtId="0" fontId="32" fillId="0" borderId="85" xfId="0" applyFont="1" applyBorder="1">
      <alignment vertical="center"/>
    </xf>
    <xf numFmtId="0" fontId="32" fillId="0" borderId="85" xfId="0" applyFont="1" applyBorder="1" applyAlignment="1">
      <alignment vertical="center" shrinkToFit="1"/>
    </xf>
    <xf numFmtId="0" fontId="32" fillId="0" borderId="83" xfId="0" applyFont="1" applyBorder="1" applyAlignment="1">
      <alignment vertical="center" shrinkToFit="1"/>
    </xf>
    <xf numFmtId="0" fontId="32" fillId="3" borderId="83" xfId="0" applyFont="1" applyFill="1" applyBorder="1" applyAlignment="1">
      <alignment vertical="center" shrinkToFit="1"/>
    </xf>
    <xf numFmtId="0" fontId="32" fillId="0" borderId="171" xfId="0" applyFont="1" applyBorder="1">
      <alignment vertical="center"/>
    </xf>
    <xf numFmtId="0" fontId="45" fillId="0" borderId="86" xfId="0" applyFont="1" applyBorder="1">
      <alignment vertical="center"/>
    </xf>
    <xf numFmtId="0" fontId="32" fillId="0" borderId="37" xfId="0" applyFont="1" applyBorder="1">
      <alignment vertical="center"/>
    </xf>
    <xf numFmtId="0" fontId="32" fillId="0" borderId="193" xfId="0" applyFont="1" applyBorder="1" applyAlignment="1">
      <alignment vertical="center" shrinkToFit="1"/>
    </xf>
    <xf numFmtId="0" fontId="32" fillId="0" borderId="37" xfId="0" applyFont="1" applyBorder="1" applyAlignment="1">
      <alignment vertical="center" shrinkToFit="1"/>
    </xf>
    <xf numFmtId="0" fontId="32" fillId="3" borderId="37" xfId="0" applyFont="1" applyFill="1" applyBorder="1" applyAlignment="1">
      <alignment vertical="center" shrinkToFit="1"/>
    </xf>
    <xf numFmtId="0" fontId="32" fillId="0" borderId="11" xfId="0" applyFont="1" applyBorder="1">
      <alignment vertical="center"/>
    </xf>
    <xf numFmtId="0" fontId="15" fillId="0" borderId="170" xfId="0" applyFont="1" applyBorder="1" applyAlignment="1">
      <alignment vertical="center" wrapText="1"/>
    </xf>
    <xf numFmtId="0" fontId="32" fillId="12" borderId="87" xfId="0" applyFont="1" applyFill="1" applyBorder="1">
      <alignment vertical="center"/>
    </xf>
    <xf numFmtId="0" fontId="32" fillId="3" borderId="89" xfId="0" applyFont="1" applyFill="1" applyBorder="1" applyAlignment="1">
      <alignment vertical="center" shrinkToFit="1"/>
    </xf>
    <xf numFmtId="0" fontId="32" fillId="3" borderId="194" xfId="0" applyFont="1" applyFill="1" applyBorder="1" applyAlignment="1">
      <alignment vertical="center" shrinkToFit="1"/>
    </xf>
    <xf numFmtId="0" fontId="32" fillId="3" borderId="87" xfId="0" applyFont="1" applyFill="1" applyBorder="1" applyAlignment="1">
      <alignment vertical="center" shrinkToFit="1"/>
    </xf>
    <xf numFmtId="0" fontId="42" fillId="0" borderId="5" xfId="5" applyFont="1" applyBorder="1">
      <alignment vertical="center"/>
    </xf>
    <xf numFmtId="0" fontId="32" fillId="0" borderId="88" xfId="0" applyFont="1" applyBorder="1">
      <alignment vertical="center"/>
    </xf>
    <xf numFmtId="0" fontId="32" fillId="0" borderId="89" xfId="0" applyFont="1" applyBorder="1">
      <alignment vertical="center"/>
    </xf>
    <xf numFmtId="0" fontId="45" fillId="0" borderId="87" xfId="5" applyFont="1" applyBorder="1" applyAlignment="1">
      <alignment vertical="center" shrinkToFit="1"/>
    </xf>
    <xf numFmtId="0" fontId="32" fillId="0" borderId="87" xfId="0" applyFont="1" applyBorder="1">
      <alignment vertical="center"/>
    </xf>
    <xf numFmtId="0" fontId="32" fillId="0" borderId="13" xfId="0" applyFont="1" applyBorder="1" applyAlignment="1">
      <alignment horizontal="left" vertical="center" indent="1"/>
    </xf>
    <xf numFmtId="0" fontId="32" fillId="0" borderId="0" xfId="0" applyFont="1" applyAlignment="1">
      <alignment horizontal="left" vertical="center" indent="1"/>
    </xf>
    <xf numFmtId="0" fontId="32" fillId="0" borderId="20" xfId="0" applyFont="1" applyBorder="1" applyAlignment="1">
      <alignment horizontal="left" vertical="center" indent="1"/>
    </xf>
    <xf numFmtId="0" fontId="49" fillId="0" borderId="13" xfId="0" applyFont="1" applyBorder="1" applyAlignment="1">
      <alignment horizontal="left" vertical="center" indent="2"/>
    </xf>
    <xf numFmtId="0" fontId="49" fillId="0" borderId="0" xfId="0" applyFont="1" applyAlignment="1">
      <alignment horizontal="left" vertical="center" indent="2"/>
    </xf>
    <xf numFmtId="0" fontId="49" fillId="0" borderId="20" xfId="0" applyFont="1" applyBorder="1" applyAlignment="1">
      <alignment horizontal="left" vertical="center" indent="2"/>
    </xf>
    <xf numFmtId="0" fontId="32" fillId="0" borderId="13" xfId="0" applyFont="1" applyBorder="1" applyAlignment="1">
      <alignment horizontal="left" vertical="center" indent="2"/>
    </xf>
    <xf numFmtId="0" fontId="32" fillId="0" borderId="0" xfId="0" applyFont="1" applyAlignment="1">
      <alignment horizontal="left" vertical="center" indent="2"/>
    </xf>
    <xf numFmtId="0" fontId="32" fillId="0" borderId="20" xfId="0" applyFont="1" applyBorder="1" applyAlignment="1">
      <alignment horizontal="left" vertical="center" indent="2"/>
    </xf>
    <xf numFmtId="0" fontId="32" fillId="9" borderId="12" xfId="0" applyFont="1" applyFill="1" applyBorder="1">
      <alignment vertical="center"/>
    </xf>
    <xf numFmtId="0" fontId="32" fillId="9" borderId="5" xfId="0" applyFont="1" applyFill="1" applyBorder="1">
      <alignment vertical="center"/>
    </xf>
    <xf numFmtId="0" fontId="32" fillId="0" borderId="6" xfId="0" applyFont="1" applyBorder="1">
      <alignment vertical="center"/>
    </xf>
    <xf numFmtId="0" fontId="32" fillId="0" borderId="195" xfId="0" applyFont="1" applyBorder="1">
      <alignment vertical="center"/>
    </xf>
    <xf numFmtId="0" fontId="32" fillId="0" borderId="29" xfId="0" applyFont="1" applyBorder="1">
      <alignment vertical="center"/>
    </xf>
    <xf numFmtId="0" fontId="32" fillId="0" borderId="182" xfId="0" applyFont="1" applyBorder="1">
      <alignment vertical="center"/>
    </xf>
    <xf numFmtId="0" fontId="32" fillId="0" borderId="14" xfId="0" applyFont="1" applyBorder="1" applyAlignment="1">
      <alignment horizontal="left" vertical="center" indent="2"/>
    </xf>
    <xf numFmtId="0" fontId="32" fillId="0" borderId="26" xfId="0" applyFont="1" applyBorder="1" applyAlignment="1">
      <alignment horizontal="left" vertical="center" indent="1"/>
    </xf>
    <xf numFmtId="0" fontId="32" fillId="0" borderId="15" xfId="0" applyFont="1" applyBorder="1" applyAlignment="1">
      <alignment horizontal="left" vertical="center" indent="1"/>
    </xf>
    <xf numFmtId="0" fontId="32" fillId="8" borderId="5" xfId="0" applyFont="1" applyFill="1" applyBorder="1" applyAlignment="1">
      <alignment horizontal="center" vertical="center" shrinkToFit="1"/>
    </xf>
    <xf numFmtId="0" fontId="45" fillId="0" borderId="37" xfId="5" applyFont="1" applyBorder="1">
      <alignment vertical="center"/>
    </xf>
    <xf numFmtId="0" fontId="32" fillId="0" borderId="0" xfId="0" applyFont="1" applyAlignment="1">
      <alignment horizontal="left" vertical="center" shrinkToFit="1"/>
    </xf>
    <xf numFmtId="0" fontId="32" fillId="0" borderId="0" xfId="0" applyFont="1" applyAlignment="1">
      <alignment horizontal="center" vertical="center" shrinkToFit="1"/>
    </xf>
    <xf numFmtId="0" fontId="45" fillId="0" borderId="226" xfId="5" applyFont="1" applyBorder="1" applyAlignment="1">
      <alignment vertical="center" shrinkToFit="1"/>
    </xf>
    <xf numFmtId="0" fontId="45" fillId="0" borderId="82" xfId="5" applyFont="1" applyBorder="1">
      <alignment vertical="center"/>
    </xf>
    <xf numFmtId="0" fontId="32" fillId="3" borderId="227" xfId="0" applyFont="1" applyFill="1" applyBorder="1">
      <alignment vertical="center"/>
    </xf>
    <xf numFmtId="0" fontId="32" fillId="0" borderId="83" xfId="5" applyFont="1" applyBorder="1">
      <alignment vertical="center"/>
    </xf>
    <xf numFmtId="0" fontId="32" fillId="0" borderId="0" xfId="0" applyFont="1" applyAlignment="1">
      <alignment vertical="center" shrinkToFit="1"/>
    </xf>
    <xf numFmtId="0" fontId="45" fillId="0" borderId="90" xfId="5" applyFont="1" applyBorder="1" applyAlignment="1">
      <alignment horizontal="right" vertical="center"/>
    </xf>
    <xf numFmtId="49" fontId="32" fillId="0" borderId="83" xfId="0" applyNumberFormat="1" applyFont="1" applyBorder="1" applyAlignment="1">
      <alignment horizontal="right" vertical="center"/>
    </xf>
    <xf numFmtId="49" fontId="32" fillId="0" borderId="0" xfId="0" applyNumberFormat="1" applyFont="1" applyAlignment="1">
      <alignment horizontal="right" vertical="center"/>
    </xf>
    <xf numFmtId="0" fontId="32" fillId="0" borderId="0" xfId="0" applyFont="1" applyAlignment="1">
      <alignment horizontal="center" vertical="center"/>
    </xf>
    <xf numFmtId="0" fontId="45" fillId="0" borderId="171" xfId="5" applyFont="1" applyBorder="1">
      <alignment vertical="center"/>
    </xf>
    <xf numFmtId="0" fontId="32" fillId="3" borderId="91" xfId="0" applyFont="1" applyFill="1" applyBorder="1">
      <alignment vertical="center"/>
    </xf>
    <xf numFmtId="0" fontId="32" fillId="3" borderId="91" xfId="0" applyFont="1" applyFill="1" applyBorder="1" applyAlignment="1">
      <alignment vertical="center" shrinkToFit="1"/>
    </xf>
    <xf numFmtId="0" fontId="32" fillId="3" borderId="88" xfId="0" applyFont="1" applyFill="1" applyBorder="1">
      <alignment vertical="center"/>
    </xf>
    <xf numFmtId="0" fontId="32" fillId="3" borderId="192" xfId="0" applyFont="1" applyFill="1" applyBorder="1">
      <alignment vertical="center"/>
    </xf>
    <xf numFmtId="0" fontId="32" fillId="21" borderId="91" xfId="0" applyFont="1" applyFill="1" applyBorder="1">
      <alignment vertical="center"/>
    </xf>
    <xf numFmtId="0" fontId="45" fillId="21" borderId="83" xfId="5" applyFont="1" applyFill="1" applyBorder="1">
      <alignment vertical="center"/>
    </xf>
    <xf numFmtId="0" fontId="32" fillId="0" borderId="5" xfId="0" applyFont="1" applyBorder="1" applyAlignment="1">
      <alignment horizontal="right" vertical="center"/>
    </xf>
    <xf numFmtId="0" fontId="50" fillId="10" borderId="0" xfId="5" applyFont="1" applyFill="1">
      <alignment vertical="center"/>
    </xf>
    <xf numFmtId="0" fontId="50" fillId="10" borderId="0" xfId="0" applyFont="1" applyFill="1">
      <alignment vertical="center"/>
    </xf>
    <xf numFmtId="0" fontId="45" fillId="0" borderId="5" xfId="5" applyFont="1" applyBorder="1" applyAlignment="1">
      <alignment horizontal="right" vertical="center"/>
    </xf>
    <xf numFmtId="0" fontId="45" fillId="0" borderId="5" xfId="5" applyFont="1" applyBorder="1">
      <alignment vertical="center"/>
    </xf>
    <xf numFmtId="0" fontId="45" fillId="0" borderId="0" xfId="5" applyFont="1">
      <alignment vertical="center"/>
    </xf>
    <xf numFmtId="0" fontId="0" fillId="0" borderId="5" xfId="16" applyFont="1" applyBorder="1" applyAlignment="1">
      <alignment horizontal="right" vertical="center" shrinkToFit="1"/>
    </xf>
    <xf numFmtId="0" fontId="36" fillId="0" borderId="10" xfId="0" applyFont="1" applyBorder="1" applyAlignment="1">
      <alignment vertical="center" wrapText="1"/>
    </xf>
    <xf numFmtId="213" fontId="55" fillId="0" borderId="130" xfId="0" applyNumberFormat="1" applyFont="1" applyBorder="1" applyAlignment="1" applyProtection="1">
      <alignment vertical="center" wrapText="1"/>
      <protection locked="0"/>
    </xf>
    <xf numFmtId="0" fontId="42" fillId="0" borderId="159" xfId="0" applyFont="1" applyBorder="1" applyAlignment="1" applyProtection="1">
      <alignment horizontal="center" vertical="center"/>
      <protection locked="0"/>
    </xf>
    <xf numFmtId="0" fontId="42" fillId="0" borderId="161" xfId="0" applyFont="1" applyBorder="1" applyAlignment="1" applyProtection="1">
      <alignment horizontal="center" vertical="center"/>
      <protection locked="0"/>
    </xf>
    <xf numFmtId="3" fontId="197" fillId="0" borderId="0" xfId="27" applyNumberFormat="1" applyFont="1" applyAlignment="1">
      <alignment horizontal="right" vertical="center"/>
    </xf>
    <xf numFmtId="0" fontId="196" fillId="0" borderId="26" xfId="27" applyFont="1" applyBorder="1">
      <alignment vertical="center"/>
    </xf>
    <xf numFmtId="0" fontId="196" fillId="17" borderId="26" xfId="27" applyFont="1" applyFill="1" applyBorder="1">
      <alignment vertical="center"/>
    </xf>
    <xf numFmtId="0" fontId="196" fillId="2" borderId="26" xfId="27" applyFont="1" applyFill="1" applyBorder="1">
      <alignment vertical="center"/>
    </xf>
    <xf numFmtId="0" fontId="196" fillId="2" borderId="0" xfId="27" applyFont="1" applyFill="1">
      <alignment vertical="center"/>
    </xf>
    <xf numFmtId="250" fontId="61" fillId="3" borderId="0" xfId="21" applyNumberFormat="1" applyFont="1" applyFill="1" applyAlignment="1" applyProtection="1">
      <alignment horizontal="right" vertical="center"/>
      <protection locked="0"/>
    </xf>
    <xf numFmtId="0" fontId="36" fillId="3" borderId="173" xfId="10" applyFont="1" applyFill="1" applyBorder="1" applyAlignment="1" applyProtection="1">
      <alignment horizontal="left" vertical="center" shrinkToFit="1"/>
      <protection locked="0"/>
    </xf>
    <xf numFmtId="0" fontId="40" fillId="3" borderId="0" xfId="9" applyFont="1" applyFill="1" applyProtection="1">
      <alignment vertical="center"/>
      <protection locked="0"/>
    </xf>
    <xf numFmtId="0" fontId="0" fillId="18" borderId="0" xfId="0" applyFill="1">
      <alignment vertical="center"/>
    </xf>
    <xf numFmtId="0" fontId="171" fillId="18" borderId="0" xfId="0" applyFont="1" applyFill="1" applyAlignment="1">
      <alignment horizontal="left" vertical="center"/>
    </xf>
    <xf numFmtId="0" fontId="106" fillId="18" borderId="0" xfId="0" applyFont="1" applyFill="1">
      <alignment vertical="center"/>
    </xf>
    <xf numFmtId="0" fontId="106" fillId="18" borderId="0" xfId="0" applyFont="1" applyFill="1" applyAlignment="1">
      <alignment horizontal="center" vertical="center"/>
    </xf>
    <xf numFmtId="195" fontId="106" fillId="18" borderId="0" xfId="0" applyNumberFormat="1" applyFont="1" applyFill="1">
      <alignment vertical="center"/>
    </xf>
    <xf numFmtId="0" fontId="106" fillId="18" borderId="0" xfId="0" applyFont="1" applyFill="1" applyAlignment="1">
      <alignment horizontal="right" vertical="center"/>
    </xf>
    <xf numFmtId="0" fontId="200" fillId="18" borderId="0" xfId="0" applyFont="1" applyFill="1" applyAlignment="1">
      <alignment horizontal="justify" vertical="center"/>
    </xf>
    <xf numFmtId="0" fontId="0" fillId="18" borderId="0" xfId="0" applyFill="1" applyAlignment="1">
      <alignment horizontal="center" vertical="center"/>
    </xf>
    <xf numFmtId="0" fontId="201" fillId="18" borderId="0" xfId="0" applyFont="1" applyFill="1">
      <alignment vertical="center"/>
    </xf>
    <xf numFmtId="0" fontId="202" fillId="18" borderId="0" xfId="0" applyFont="1" applyFill="1" applyAlignment="1">
      <alignment horizontal="left" vertical="center"/>
    </xf>
    <xf numFmtId="0" fontId="72" fillId="18" borderId="0" xfId="0" applyFont="1" applyFill="1" applyAlignment="1">
      <alignment horizontal="center" vertical="center"/>
    </xf>
    <xf numFmtId="0" fontId="72" fillId="18" borderId="0" xfId="0" applyFont="1" applyFill="1">
      <alignment vertical="center"/>
    </xf>
    <xf numFmtId="0" fontId="201" fillId="18" borderId="0" xfId="0" applyFont="1" applyFill="1" applyAlignment="1">
      <alignment horizontal="right" vertical="center"/>
    </xf>
    <xf numFmtId="0" fontId="203" fillId="18" borderId="0" xfId="0" applyFont="1" applyFill="1" applyAlignment="1">
      <alignment horizontal="left" vertical="center"/>
    </xf>
    <xf numFmtId="57" fontId="0" fillId="18" borderId="0" xfId="0" applyNumberFormat="1" applyFill="1">
      <alignment vertical="center"/>
    </xf>
    <xf numFmtId="208" fontId="0" fillId="18" borderId="0" xfId="0" applyNumberFormat="1" applyFill="1">
      <alignment vertical="center"/>
    </xf>
    <xf numFmtId="0" fontId="201" fillId="18" borderId="0" xfId="0" applyFont="1" applyFill="1" applyAlignment="1">
      <alignment horizontal="left" vertical="center"/>
    </xf>
    <xf numFmtId="0" fontId="201" fillId="18" borderId="0" xfId="0" applyFont="1" applyFill="1" applyAlignment="1">
      <alignment horizontal="center" vertical="center"/>
    </xf>
    <xf numFmtId="195" fontId="0" fillId="18" borderId="0" xfId="0" applyNumberFormat="1" applyFill="1">
      <alignment vertical="center"/>
    </xf>
    <xf numFmtId="252" fontId="0" fillId="18" borderId="0" xfId="0" applyNumberFormat="1" applyFill="1">
      <alignment vertical="center"/>
    </xf>
    <xf numFmtId="0" fontId="208" fillId="18" borderId="228" xfId="0" applyFont="1" applyFill="1" applyBorder="1" applyAlignment="1">
      <alignment horizontal="left" vertical="center" wrapText="1"/>
    </xf>
    <xf numFmtId="0" fontId="208" fillId="18" borderId="247" xfId="0" applyFont="1" applyFill="1" applyBorder="1" applyAlignment="1">
      <alignment horizontal="center" vertical="center" wrapText="1"/>
    </xf>
    <xf numFmtId="0" fontId="208" fillId="18" borderId="247" xfId="0" applyFont="1" applyFill="1" applyBorder="1" applyAlignment="1">
      <alignment horizontal="justify" vertical="center" wrapText="1"/>
    </xf>
    <xf numFmtId="253" fontId="206" fillId="18" borderId="228" xfId="0" applyNumberFormat="1" applyFont="1" applyFill="1" applyBorder="1" applyAlignment="1">
      <alignment horizontal="right" vertical="center" shrinkToFit="1"/>
    </xf>
    <xf numFmtId="195" fontId="98" fillId="18" borderId="0" xfId="0" applyNumberFormat="1" applyFont="1" applyFill="1">
      <alignment vertical="center"/>
    </xf>
    <xf numFmtId="195" fontId="201" fillId="18" borderId="0" xfId="0" applyNumberFormat="1" applyFont="1" applyFill="1" applyAlignment="1">
      <alignment horizontal="left" vertical="center"/>
    </xf>
    <xf numFmtId="195" fontId="201" fillId="18" borderId="0" xfId="0" applyNumberFormat="1" applyFont="1" applyFill="1">
      <alignment vertical="center"/>
    </xf>
    <xf numFmtId="0" fontId="205" fillId="3" borderId="228" xfId="0" applyFont="1" applyFill="1" applyBorder="1" applyAlignment="1">
      <alignment horizontal="center" vertical="center" wrapText="1"/>
    </xf>
    <xf numFmtId="57" fontId="206" fillId="3" borderId="228" xfId="0" applyNumberFormat="1" applyFont="1" applyFill="1" applyBorder="1" applyAlignment="1">
      <alignment vertical="center" wrapText="1"/>
    </xf>
    <xf numFmtId="195" fontId="205" fillId="3" borderId="228" xfId="0" applyNumberFormat="1" applyFont="1" applyFill="1" applyBorder="1" applyAlignment="1">
      <alignment horizontal="right" vertical="center" wrapText="1"/>
    </xf>
    <xf numFmtId="0" fontId="205" fillId="3" borderId="228" xfId="0" applyFont="1" applyFill="1" applyBorder="1" applyAlignment="1">
      <alignment vertical="center" wrapText="1"/>
    </xf>
    <xf numFmtId="0" fontId="207" fillId="3" borderId="228" xfId="0" applyFont="1" applyFill="1" applyBorder="1" applyAlignment="1">
      <alignment vertical="center" wrapText="1"/>
    </xf>
    <xf numFmtId="0" fontId="205" fillId="3" borderId="228" xfId="0" applyFont="1" applyFill="1" applyBorder="1" applyAlignment="1">
      <alignment horizontal="left" vertical="center" wrapText="1"/>
    </xf>
    <xf numFmtId="0" fontId="208" fillId="3" borderId="228" xfId="0" applyFont="1" applyFill="1" applyBorder="1" applyAlignment="1">
      <alignment horizontal="center" vertical="center" wrapText="1"/>
    </xf>
    <xf numFmtId="0" fontId="208" fillId="3" borderId="241" xfId="0" applyFont="1" applyFill="1" applyBorder="1">
      <alignment vertical="center"/>
    </xf>
    <xf numFmtId="0" fontId="208" fillId="3" borderId="243" xfId="0" applyFont="1" applyFill="1" applyBorder="1">
      <alignment vertical="center"/>
    </xf>
    <xf numFmtId="0" fontId="208" fillId="3" borderId="228" xfId="0" applyFont="1" applyFill="1" applyBorder="1" applyAlignment="1">
      <alignment horizontal="center" vertical="center" shrinkToFit="1"/>
    </xf>
    <xf numFmtId="57" fontId="208" fillId="3" borderId="228" xfId="0" applyNumberFormat="1" applyFont="1" applyFill="1" applyBorder="1" applyAlignment="1">
      <alignment horizontal="center" vertical="center" wrapText="1"/>
    </xf>
    <xf numFmtId="38" fontId="208" fillId="3" borderId="228" xfId="1" applyFont="1" applyFill="1" applyBorder="1" applyAlignment="1">
      <alignment horizontal="right" vertical="center" shrinkToFit="1"/>
    </xf>
    <xf numFmtId="38" fontId="205" fillId="3" borderId="228" xfId="1" applyFont="1" applyFill="1" applyBorder="1" applyAlignment="1">
      <alignment horizontal="right" vertical="center" shrinkToFit="1"/>
    </xf>
    <xf numFmtId="0" fontId="208" fillId="3" borderId="228" xfId="0" applyFont="1" applyFill="1" applyBorder="1" applyAlignment="1">
      <alignment horizontal="right" vertical="center" wrapText="1" indent="1"/>
    </xf>
    <xf numFmtId="0" fontId="208" fillId="3" borderId="228" xfId="0" applyFont="1" applyFill="1" applyBorder="1" applyAlignment="1">
      <alignment vertical="center" wrapText="1"/>
    </xf>
    <xf numFmtId="0" fontId="208" fillId="3" borderId="228" xfId="0" applyFont="1" applyFill="1" applyBorder="1" applyAlignment="1">
      <alignment horizontal="left" vertical="center" wrapText="1"/>
    </xf>
    <xf numFmtId="0" fontId="98" fillId="3" borderId="228" xfId="0" applyFont="1" applyFill="1" applyBorder="1" applyAlignment="1">
      <alignment horizontal="center" vertical="center" wrapText="1"/>
    </xf>
    <xf numFmtId="38" fontId="205" fillId="3" borderId="228" xfId="1" applyFont="1" applyFill="1" applyBorder="1" applyAlignment="1">
      <alignment horizontal="right" vertical="center" wrapText="1"/>
    </xf>
    <xf numFmtId="0" fontId="32" fillId="28" borderId="191" xfId="0" applyFont="1" applyFill="1" applyBorder="1">
      <alignment vertical="center"/>
    </xf>
    <xf numFmtId="0" fontId="32" fillId="28" borderId="192" xfId="0" applyFont="1" applyFill="1" applyBorder="1">
      <alignment vertical="center"/>
    </xf>
    <xf numFmtId="0" fontId="32" fillId="28" borderId="167" xfId="0" applyFont="1" applyFill="1" applyBorder="1">
      <alignment vertical="center"/>
    </xf>
    <xf numFmtId="0" fontId="32" fillId="28" borderId="92" xfId="0" applyFont="1" applyFill="1" applyBorder="1">
      <alignment vertical="center"/>
    </xf>
    <xf numFmtId="0" fontId="15" fillId="0" borderId="16" xfId="0" applyFont="1" applyBorder="1" applyAlignment="1">
      <alignment horizontal="center" vertical="center"/>
    </xf>
    <xf numFmtId="0" fontId="15" fillId="0" borderId="20" xfId="0" applyFont="1" applyBorder="1" applyAlignment="1">
      <alignment horizontal="left" vertical="center" wrapText="1" shrinkToFit="1"/>
    </xf>
    <xf numFmtId="0" fontId="185" fillId="0" borderId="5" xfId="0" applyFont="1" applyBorder="1" applyAlignment="1">
      <alignment horizontal="left" vertical="center" wrapText="1" shrinkToFit="1"/>
    </xf>
    <xf numFmtId="0" fontId="15" fillId="0" borderId="29" xfId="0" applyFont="1" applyBorder="1" applyAlignment="1">
      <alignment horizontal="center" vertical="center"/>
    </xf>
    <xf numFmtId="0" fontId="185" fillId="0" borderId="5" xfId="0" applyFont="1" applyBorder="1" applyAlignment="1">
      <alignment horizontal="left" vertical="center"/>
    </xf>
    <xf numFmtId="0" fontId="93" fillId="0" borderId="5" xfId="0" applyFont="1" applyBorder="1" applyAlignment="1">
      <alignment horizontal="center" vertical="center"/>
    </xf>
    <xf numFmtId="254" fontId="42" fillId="2" borderId="5" xfId="9" applyNumberFormat="1" applyFont="1" applyFill="1" applyBorder="1" applyAlignment="1">
      <alignment horizontal="center" vertical="center" shrinkToFit="1"/>
    </xf>
    <xf numFmtId="254" fontId="9" fillId="2" borderId="5" xfId="9" applyNumberFormat="1" applyFont="1" applyFill="1" applyBorder="1" applyAlignment="1">
      <alignment horizontal="center" vertical="center" shrinkToFit="1"/>
    </xf>
    <xf numFmtId="0" fontId="185" fillId="0" borderId="5" xfId="0" applyFont="1" applyBorder="1" applyAlignment="1">
      <alignment vertical="center" shrinkToFit="1"/>
    </xf>
    <xf numFmtId="0" fontId="114" fillId="3" borderId="199" xfId="0" applyFont="1" applyFill="1" applyBorder="1" applyProtection="1">
      <alignment vertical="center"/>
      <protection locked="0"/>
    </xf>
    <xf numFmtId="0" fontId="9" fillId="3" borderId="254" xfId="0" applyFont="1" applyFill="1" applyBorder="1" applyProtection="1">
      <alignment vertical="center"/>
      <protection locked="0"/>
    </xf>
    <xf numFmtId="0" fontId="9" fillId="3" borderId="0" xfId="0" applyFont="1" applyFill="1" applyAlignment="1" applyProtection="1">
      <alignment vertical="center" shrinkToFit="1"/>
      <protection locked="0"/>
    </xf>
    <xf numFmtId="255" fontId="9" fillId="3" borderId="5" xfId="9" applyNumberFormat="1" applyFont="1" applyFill="1" applyBorder="1" applyAlignment="1" applyProtection="1">
      <alignment horizontal="center" vertical="center" shrinkToFit="1"/>
      <protection locked="0"/>
    </xf>
    <xf numFmtId="0" fontId="210" fillId="0" borderId="0" xfId="0" applyFont="1">
      <alignment vertical="center"/>
    </xf>
    <xf numFmtId="0" fontId="211" fillId="0" borderId="5" xfId="0" applyFont="1" applyBorder="1" applyAlignment="1">
      <alignment horizontal="center" vertical="center"/>
    </xf>
    <xf numFmtId="0" fontId="0" fillId="3" borderId="5" xfId="0" applyFill="1" applyBorder="1">
      <alignment vertical="center"/>
    </xf>
    <xf numFmtId="0" fontId="203" fillId="0" borderId="0" xfId="0" applyFont="1" applyAlignment="1">
      <alignment vertical="top"/>
    </xf>
    <xf numFmtId="3" fontId="212" fillId="0" borderId="0" xfId="0" applyNumberFormat="1" applyFont="1" applyAlignment="1">
      <alignment horizontal="right" vertical="center" wrapText="1"/>
    </xf>
    <xf numFmtId="0" fontId="203" fillId="0" borderId="0" xfId="0" applyFont="1">
      <alignment vertical="center"/>
    </xf>
    <xf numFmtId="0" fontId="215" fillId="0" borderId="0" xfId="0" applyFont="1">
      <alignment vertical="center"/>
    </xf>
    <xf numFmtId="0" fontId="216" fillId="0" borderId="0" xfId="0" applyFont="1">
      <alignment vertical="center"/>
    </xf>
    <xf numFmtId="0" fontId="212" fillId="0" borderId="7" xfId="0" applyFont="1" applyBorder="1" applyAlignment="1">
      <alignment horizontal="center" vertical="center" wrapText="1"/>
    </xf>
    <xf numFmtId="3" fontId="212" fillId="0" borderId="7" xfId="0" applyNumberFormat="1" applyFont="1" applyBorder="1" applyAlignment="1">
      <alignment horizontal="right" vertical="center" wrapText="1"/>
    </xf>
    <xf numFmtId="3" fontId="212" fillId="0" borderId="8" xfId="0" applyNumberFormat="1" applyFont="1" applyBorder="1" applyAlignment="1">
      <alignment horizontal="right" vertical="center" wrapText="1"/>
    </xf>
    <xf numFmtId="0" fontId="212" fillId="0" borderId="7" xfId="0" applyFont="1" applyBorder="1" applyAlignment="1">
      <alignment horizontal="right" vertical="center" shrinkToFit="1"/>
    </xf>
    <xf numFmtId="0" fontId="212" fillId="0" borderId="7" xfId="0" applyFont="1" applyBorder="1" applyAlignment="1">
      <alignment vertical="center" shrinkToFit="1"/>
    </xf>
    <xf numFmtId="0" fontId="212" fillId="0" borderId="6" xfId="0" applyFont="1" applyBorder="1">
      <alignment vertical="center"/>
    </xf>
    <xf numFmtId="0" fontId="212" fillId="0" borderId="7" xfId="0" applyFont="1" applyBorder="1">
      <alignment vertical="center"/>
    </xf>
    <xf numFmtId="0" fontId="203" fillId="21" borderId="5" xfId="0" applyFont="1" applyFill="1" applyBorder="1" applyProtection="1">
      <alignment vertical="center"/>
      <protection locked="0"/>
    </xf>
    <xf numFmtId="0" fontId="203" fillId="2" borderId="7" xfId="0" applyFont="1" applyFill="1" applyBorder="1" applyAlignment="1">
      <alignment horizontal="left" vertical="center" wrapText="1"/>
    </xf>
    <xf numFmtId="0" fontId="203" fillId="3" borderId="252" xfId="0" applyFont="1" applyFill="1" applyBorder="1" applyProtection="1">
      <alignment vertical="center"/>
      <protection locked="0"/>
    </xf>
    <xf numFmtId="0" fontId="203" fillId="21" borderId="8" xfId="0" applyFont="1" applyFill="1" applyBorder="1" applyProtection="1">
      <alignment vertical="center"/>
      <protection locked="0"/>
    </xf>
    <xf numFmtId="0" fontId="212" fillId="0" borderId="13" xfId="0" applyFont="1" applyBorder="1">
      <alignment vertical="center"/>
    </xf>
    <xf numFmtId="0" fontId="212" fillId="0" borderId="20" xfId="0" applyFont="1" applyBorder="1">
      <alignment vertical="center"/>
    </xf>
    <xf numFmtId="0" fontId="203" fillId="21" borderId="15" xfId="0" applyFont="1" applyFill="1" applyBorder="1" applyAlignment="1" applyProtection="1">
      <alignment vertical="center" wrapText="1"/>
      <protection locked="0"/>
    </xf>
    <xf numFmtId="0" fontId="212" fillId="0" borderId="14" xfId="0" applyFont="1" applyBorder="1" applyAlignment="1">
      <alignment horizontal="right" vertical="center" shrinkToFit="1"/>
    </xf>
    <xf numFmtId="0" fontId="212" fillId="0" borderId="15" xfId="0" applyFont="1" applyBorder="1" applyAlignment="1">
      <alignment vertical="center" shrinkToFit="1"/>
    </xf>
    <xf numFmtId="0" fontId="202" fillId="2" borderId="7" xfId="0" applyFont="1" applyFill="1" applyBorder="1" applyAlignment="1">
      <alignment horizontal="left" vertical="center" wrapText="1"/>
    </xf>
    <xf numFmtId="0" fontId="212" fillId="21" borderId="8" xfId="0" applyFont="1" applyFill="1" applyBorder="1" applyAlignment="1" applyProtection="1">
      <alignment vertical="center" wrapText="1"/>
      <protection locked="0"/>
    </xf>
    <xf numFmtId="0" fontId="212" fillId="21" borderId="15" xfId="0" applyFont="1" applyFill="1" applyBorder="1" applyAlignment="1" applyProtection="1">
      <alignment vertical="center" wrapText="1"/>
      <protection locked="0"/>
    </xf>
    <xf numFmtId="0" fontId="203" fillId="21" borderId="8" xfId="0" applyFont="1" applyFill="1" applyBorder="1" applyAlignment="1" applyProtection="1">
      <alignment vertical="center" wrapText="1"/>
      <protection locked="0"/>
    </xf>
    <xf numFmtId="0" fontId="210" fillId="0" borderId="0" xfId="0" applyFont="1" applyAlignment="1">
      <alignment horizontal="left" vertical="center"/>
    </xf>
    <xf numFmtId="207" fontId="0" fillId="3" borderId="5" xfId="0" applyNumberFormat="1" applyFill="1" applyBorder="1">
      <alignment vertical="center"/>
    </xf>
    <xf numFmtId="14" fontId="0" fillId="0" borderId="0" xfId="0" applyNumberFormat="1" applyAlignment="1">
      <alignment horizontal="left" vertical="center"/>
    </xf>
    <xf numFmtId="0" fontId="163" fillId="0" borderId="0" xfId="18" applyFont="1" applyProtection="1">
      <alignment vertical="center"/>
      <protection hidden="1"/>
    </xf>
    <xf numFmtId="0" fontId="114" fillId="0" borderId="198" xfId="0" applyFont="1" applyBorder="1">
      <alignment vertical="center"/>
    </xf>
    <xf numFmtId="0" fontId="114" fillId="0" borderId="199" xfId="0" applyFont="1" applyBorder="1">
      <alignment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8" xfId="0" applyFont="1" applyFill="1" applyBorder="1" applyAlignment="1">
      <alignment horizontal="center" vertical="center"/>
    </xf>
    <xf numFmtId="0" fontId="15" fillId="0" borderId="6" xfId="0" applyFont="1" applyBorder="1" applyAlignment="1">
      <alignment vertical="center" wrapText="1"/>
    </xf>
    <xf numFmtId="0" fontId="15" fillId="0" borderId="8" xfId="0" applyFont="1" applyBorder="1" applyAlignment="1">
      <alignment vertical="center" wrapText="1"/>
    </xf>
    <xf numFmtId="0" fontId="15" fillId="0" borderId="6" xfId="0" applyFont="1" applyBorder="1">
      <alignment vertical="center"/>
    </xf>
    <xf numFmtId="0" fontId="15" fillId="0" borderId="8" xfId="0" applyFont="1" applyBorder="1">
      <alignment vertical="center"/>
    </xf>
    <xf numFmtId="0" fontId="12" fillId="0" borderId="0" xfId="0" applyFont="1" applyAlignment="1">
      <alignment vertical="center" wrapText="1"/>
    </xf>
    <xf numFmtId="0" fontId="12" fillId="3" borderId="0" xfId="0" applyFont="1" applyFill="1" applyAlignment="1">
      <alignment vertical="center" wrapText="1"/>
    </xf>
    <xf numFmtId="0" fontId="12" fillId="2" borderId="0" xfId="0" applyFont="1" applyFill="1" applyAlignment="1">
      <alignment vertical="center" wrapText="1"/>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2" xfId="0" applyFont="1" applyBorder="1" applyAlignment="1">
      <alignment horizontal="left" vertical="center" wrapText="1"/>
    </xf>
    <xf numFmtId="0" fontId="15" fillId="0" borderId="16" xfId="0" applyFont="1" applyBorder="1" applyAlignment="1">
      <alignment horizontal="left" vertical="center" wrapText="1"/>
    </xf>
    <xf numFmtId="0" fontId="56" fillId="0" borderId="12" xfId="0" applyFont="1" applyBorder="1" applyAlignment="1">
      <alignment horizontal="left" vertical="center" wrapText="1"/>
    </xf>
    <xf numFmtId="0" fontId="56" fillId="0" borderId="16" xfId="0" applyFont="1" applyBorder="1" applyAlignment="1">
      <alignment horizontal="left" vertical="center"/>
    </xf>
    <xf numFmtId="0" fontId="15" fillId="0" borderId="13" xfId="0" applyFont="1" applyBorder="1" applyAlignment="1">
      <alignment horizontal="center" vertical="center"/>
    </xf>
    <xf numFmtId="0" fontId="15" fillId="0" borderId="12" xfId="0" applyFont="1" applyBorder="1" applyAlignment="1">
      <alignment horizontal="left" vertical="center" shrinkToFit="1"/>
    </xf>
    <xf numFmtId="0" fontId="15" fillId="0" borderId="16" xfId="0" applyFont="1" applyBorder="1" applyAlignment="1">
      <alignment horizontal="left" vertical="center" shrinkToFit="1"/>
    </xf>
    <xf numFmtId="0" fontId="9" fillId="0" borderId="0" xfId="0" applyFont="1">
      <alignment vertical="center"/>
    </xf>
    <xf numFmtId="0" fontId="185" fillId="0" borderId="6" xfId="0" applyFont="1" applyBorder="1">
      <alignment vertical="center"/>
    </xf>
    <xf numFmtId="0" fontId="185" fillId="0" borderId="8" xfId="0" applyFont="1" applyBorder="1">
      <alignment vertical="center"/>
    </xf>
    <xf numFmtId="0" fontId="9" fillId="3" borderId="7" xfId="0" applyFont="1" applyFill="1" applyBorder="1" applyAlignment="1" applyProtection="1">
      <alignment vertical="center" shrinkToFit="1"/>
      <protection locked="0"/>
    </xf>
    <xf numFmtId="0" fontId="9" fillId="3" borderId="253" xfId="0" applyFont="1" applyFill="1" applyBorder="1" applyAlignment="1" applyProtection="1">
      <alignment vertical="center" shrinkToFit="1"/>
      <protection locked="0"/>
    </xf>
    <xf numFmtId="0" fontId="9" fillId="3" borderId="93" xfId="0" applyFont="1" applyFill="1" applyBorder="1" applyAlignment="1" applyProtection="1">
      <alignment vertical="center" shrinkToFit="1"/>
      <protection locked="0"/>
    </xf>
    <xf numFmtId="0" fontId="9" fillId="3" borderId="255" xfId="0" applyFont="1" applyFill="1" applyBorder="1" applyAlignment="1" applyProtection="1">
      <alignment vertical="center" shrinkToFit="1"/>
      <protection locked="0"/>
    </xf>
    <xf numFmtId="0" fontId="15" fillId="0" borderId="12" xfId="0" applyFont="1" applyBorder="1" applyAlignment="1">
      <alignment vertical="center" wrapText="1"/>
    </xf>
    <xf numFmtId="0" fontId="15" fillId="0" borderId="16" xfId="0" applyFont="1" applyBorder="1" applyAlignment="1">
      <alignment vertical="center" wrapText="1"/>
    </xf>
    <xf numFmtId="0" fontId="14" fillId="0" borderId="0" xfId="0" applyFont="1" applyAlignment="1">
      <alignment vertical="center" wrapText="1"/>
    </xf>
    <xf numFmtId="0" fontId="17" fillId="0" borderId="6" xfId="0" applyFont="1" applyBorder="1" applyAlignment="1">
      <alignment horizontal="left" vertical="center" shrinkToFit="1"/>
    </xf>
    <xf numFmtId="0" fontId="17" fillId="0" borderId="8" xfId="0" applyFont="1" applyBorder="1" applyAlignment="1">
      <alignment horizontal="left" vertical="center" shrinkToFit="1"/>
    </xf>
    <xf numFmtId="0" fontId="17" fillId="0" borderId="6" xfId="0" applyFont="1" applyBorder="1">
      <alignment vertical="center"/>
    </xf>
    <xf numFmtId="0" fontId="17" fillId="0" borderId="8" xfId="0" applyFont="1" applyBorder="1">
      <alignment vertical="center"/>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17" fillId="0" borderId="12" xfId="0" applyFont="1" applyBorder="1" applyAlignment="1">
      <alignment vertical="center" wrapText="1"/>
    </xf>
    <xf numFmtId="0" fontId="17" fillId="0" borderId="16" xfId="0" applyFont="1" applyBorder="1" applyAlignment="1">
      <alignment vertical="center" wrapText="1"/>
    </xf>
    <xf numFmtId="0" fontId="17" fillId="0" borderId="6" xfId="0" applyFont="1" applyBorder="1" applyAlignment="1">
      <alignment vertical="center" shrinkToFit="1"/>
    </xf>
    <xf numFmtId="0" fontId="17" fillId="0" borderId="8" xfId="0" applyFont="1" applyBorder="1" applyAlignment="1">
      <alignment vertical="center" shrinkToFit="1"/>
    </xf>
    <xf numFmtId="0" fontId="15" fillId="0" borderId="14" xfId="0" applyFont="1" applyBorder="1" applyAlignment="1">
      <alignment horizontal="center" vertical="center"/>
    </xf>
    <xf numFmtId="0" fontId="17" fillId="0" borderId="10" xfId="0" applyFont="1" applyBorder="1" applyAlignment="1">
      <alignment horizontal="left" vertical="center"/>
    </xf>
    <xf numFmtId="0" fontId="17" fillId="0" borderId="11" xfId="0" applyFont="1" applyBorder="1" applyAlignment="1">
      <alignment horizontal="lef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2" xfId="0" applyFont="1" applyBorder="1" applyAlignment="1">
      <alignment horizontal="left" vertical="center"/>
    </xf>
    <xf numFmtId="0" fontId="17" fillId="0" borderId="16" xfId="0" applyFont="1" applyBorder="1" applyAlignment="1">
      <alignment horizontal="left" vertical="center"/>
    </xf>
    <xf numFmtId="0" fontId="17" fillId="0" borderId="12" xfId="0" applyFont="1" applyBorder="1" applyAlignment="1">
      <alignment horizontal="left" vertical="center" wrapText="1"/>
    </xf>
    <xf numFmtId="0" fontId="17" fillId="0" borderId="16" xfId="0" applyFont="1" applyBorder="1" applyAlignment="1">
      <alignment horizontal="left" vertical="center" wrapText="1"/>
    </xf>
    <xf numFmtId="0" fontId="61" fillId="0" borderId="0" xfId="0" applyFont="1" applyAlignment="1">
      <alignment horizontal="left" vertical="top" wrapText="1"/>
    </xf>
    <xf numFmtId="0" fontId="62" fillId="0" borderId="0" xfId="0" applyFont="1" applyAlignment="1">
      <alignment horizontal="justify" vertical="center"/>
    </xf>
    <xf numFmtId="206" fontId="60" fillId="17" borderId="0" xfId="2" applyNumberFormat="1" applyFont="1" applyFill="1" applyAlignment="1">
      <alignment horizontal="right"/>
    </xf>
    <xf numFmtId="0" fontId="62" fillId="0" borderId="0" xfId="0" applyFont="1" applyAlignment="1">
      <alignment horizontal="center" vertical="center"/>
    </xf>
    <xf numFmtId="0" fontId="61" fillId="0" borderId="0" xfId="0" applyFont="1" applyAlignment="1">
      <alignment horizontal="left" vertical="center" wrapText="1"/>
    </xf>
    <xf numFmtId="0" fontId="72" fillId="0" borderId="0" xfId="0" applyFont="1" applyAlignment="1">
      <alignment horizontal="center" vertical="center"/>
    </xf>
    <xf numFmtId="0" fontId="60" fillId="0" borderId="0" xfId="0" applyFont="1" applyAlignment="1">
      <alignment vertical="center" wrapText="1"/>
    </xf>
    <xf numFmtId="0" fontId="60" fillId="0" borderId="0" xfId="0" applyFont="1" applyAlignment="1">
      <alignment horizontal="center" vertical="center"/>
    </xf>
    <xf numFmtId="0" fontId="72" fillId="19" borderId="0" xfId="0" applyFont="1" applyFill="1" applyAlignment="1" applyProtection="1">
      <alignment vertical="top" wrapText="1"/>
      <protection locked="0"/>
    </xf>
    <xf numFmtId="0" fontId="60" fillId="0" borderId="0" xfId="0" applyFont="1" applyAlignment="1">
      <alignment horizontal="center" vertical="top"/>
    </xf>
    <xf numFmtId="0" fontId="61" fillId="0" borderId="5" xfId="7" applyFont="1" applyBorder="1">
      <alignment vertical="center"/>
    </xf>
    <xf numFmtId="0" fontId="61" fillId="3" borderId="0" xfId="7" applyFont="1" applyFill="1" applyAlignment="1" applyProtection="1">
      <alignment vertical="top" wrapText="1"/>
      <protection locked="0"/>
    </xf>
    <xf numFmtId="0" fontId="72" fillId="0" borderId="0" xfId="7" applyFont="1" applyAlignment="1">
      <alignment horizontal="left" vertical="center" wrapText="1"/>
    </xf>
    <xf numFmtId="0" fontId="61" fillId="3" borderId="5" xfId="7" applyFont="1" applyFill="1" applyBorder="1" applyAlignment="1" applyProtection="1">
      <alignment horizontal="center" vertical="center"/>
      <protection locked="0"/>
    </xf>
    <xf numFmtId="0" fontId="69" fillId="0" borderId="5" xfId="7" applyFont="1" applyBorder="1" applyAlignment="1">
      <alignment vertical="center" wrapText="1"/>
    </xf>
    <xf numFmtId="0" fontId="61" fillId="0" borderId="0" xfId="7" applyFont="1" applyAlignment="1">
      <alignment horizontal="center" vertical="center"/>
    </xf>
    <xf numFmtId="249" fontId="61" fillId="17" borderId="0" xfId="7" applyNumberFormat="1" applyFont="1" applyFill="1" applyAlignment="1">
      <alignment horizontal="right" vertical="center"/>
    </xf>
    <xf numFmtId="0" fontId="60" fillId="3" borderId="0" xfId="7" applyFont="1" applyFill="1" applyAlignment="1" applyProtection="1">
      <alignment vertical="top" wrapText="1"/>
      <protection locked="0"/>
    </xf>
    <xf numFmtId="0" fontId="61" fillId="0" borderId="10" xfId="7" applyFont="1" applyBorder="1">
      <alignment vertical="center"/>
    </xf>
    <xf numFmtId="0" fontId="61" fillId="0" borderId="17" xfId="7" applyFont="1" applyBorder="1">
      <alignment vertical="center"/>
    </xf>
    <xf numFmtId="0" fontId="61" fillId="0" borderId="11" xfId="7" applyFont="1" applyBorder="1">
      <alignment vertical="center"/>
    </xf>
    <xf numFmtId="0" fontId="61" fillId="17" borderId="0" xfId="7" applyFont="1" applyFill="1" applyAlignment="1">
      <alignment horizontal="right" vertical="center"/>
    </xf>
    <xf numFmtId="0" fontId="21" fillId="4" borderId="10" xfId="0" applyFont="1" applyFill="1" applyBorder="1" applyAlignment="1">
      <alignment horizontal="center" vertical="center" wrapText="1" shrinkToFit="1"/>
    </xf>
    <xf numFmtId="0" fontId="21" fillId="4" borderId="17" xfId="0" applyFont="1" applyFill="1" applyBorder="1" applyAlignment="1">
      <alignment horizontal="center" vertical="center" wrapText="1" shrinkToFit="1"/>
    </xf>
    <xf numFmtId="0" fontId="21" fillId="4" borderId="11" xfId="0" applyFont="1" applyFill="1" applyBorder="1" applyAlignment="1">
      <alignment horizontal="center" vertical="center" wrapText="1" shrinkToFit="1"/>
    </xf>
    <xf numFmtId="0" fontId="21" fillId="4" borderId="14" xfId="0" applyFont="1" applyFill="1" applyBorder="1" applyAlignment="1">
      <alignment horizontal="center" vertical="center" wrapText="1" shrinkToFit="1"/>
    </xf>
    <xf numFmtId="0" fontId="21" fillId="4" borderId="26" xfId="0" applyFont="1" applyFill="1" applyBorder="1" applyAlignment="1">
      <alignment horizontal="center" vertical="center" wrapText="1" shrinkToFit="1"/>
    </xf>
    <xf numFmtId="0" fontId="21" fillId="4" borderId="15" xfId="0" applyFont="1" applyFill="1" applyBorder="1" applyAlignment="1">
      <alignment horizontal="center" vertical="center" wrapText="1" shrinkToFit="1"/>
    </xf>
    <xf numFmtId="186" fontId="19" fillId="3" borderId="12" xfId="1" applyNumberFormat="1" applyFont="1" applyFill="1" applyBorder="1" applyAlignment="1" applyProtection="1">
      <alignment horizontal="right" vertical="center" shrinkToFit="1"/>
      <protection locked="0"/>
    </xf>
    <xf numFmtId="186" fontId="127" fillId="3" borderId="12" xfId="1" applyNumberFormat="1" applyFont="1" applyFill="1" applyBorder="1" applyAlignment="1" applyProtection="1">
      <alignment horizontal="right" vertical="center" shrinkToFit="1"/>
      <protection locked="0"/>
    </xf>
    <xf numFmtId="188" fontId="19" fillId="3" borderId="16" xfId="1" applyNumberFormat="1" applyFont="1" applyFill="1" applyBorder="1" applyAlignment="1" applyProtection="1">
      <alignment horizontal="right" vertical="center" shrinkToFit="1"/>
      <protection locked="0"/>
    </xf>
    <xf numFmtId="188" fontId="127" fillId="3" borderId="16" xfId="1" applyNumberFormat="1" applyFont="1" applyFill="1" applyBorder="1" applyAlignment="1" applyProtection="1">
      <alignment horizontal="right" vertical="center" shrinkToFit="1"/>
      <protection locked="0"/>
    </xf>
    <xf numFmtId="0" fontId="12" fillId="0" borderId="0" xfId="0" applyFont="1" applyAlignment="1">
      <alignment horizontal="left" vertical="center" wrapText="1" shrinkToFit="1"/>
    </xf>
    <xf numFmtId="0" fontId="12" fillId="0" borderId="0" xfId="0" applyFont="1" applyAlignment="1">
      <alignment horizontal="left" vertical="top" wrapText="1" indent="1"/>
    </xf>
    <xf numFmtId="0" fontId="8" fillId="4" borderId="5" xfId="0" applyFont="1" applyFill="1" applyBorder="1" applyAlignment="1">
      <alignment horizontal="center" vertical="center" wrapText="1"/>
    </xf>
    <xf numFmtId="180" fontId="19" fillId="3" borderId="16" xfId="1" applyNumberFormat="1" applyFont="1" applyFill="1" applyBorder="1" applyAlignment="1" applyProtection="1">
      <alignment horizontal="right" vertical="center" shrinkToFit="1"/>
      <protection locked="0"/>
    </xf>
    <xf numFmtId="179" fontId="8" fillId="3" borderId="13" xfId="0" applyNumberFormat="1" applyFont="1" applyFill="1" applyBorder="1" applyAlignment="1" applyProtection="1">
      <alignment horizontal="right" vertical="center"/>
      <protection locked="0"/>
    </xf>
    <xf numFmtId="179" fontId="8" fillId="3" borderId="0" xfId="0" applyNumberFormat="1" applyFont="1" applyFill="1" applyAlignment="1" applyProtection="1">
      <alignment horizontal="right" vertical="center"/>
      <protection locked="0"/>
    </xf>
    <xf numFmtId="179" fontId="8" fillId="3" borderId="20" xfId="0" applyNumberFormat="1" applyFont="1" applyFill="1" applyBorder="1" applyAlignment="1" applyProtection="1">
      <alignment horizontal="right" vertical="center"/>
      <protection locked="0"/>
    </xf>
    <xf numFmtId="0" fontId="15" fillId="4" borderId="12" xfId="0" applyFont="1" applyFill="1" applyBorder="1" applyAlignment="1">
      <alignment horizontal="center" vertical="center" wrapText="1" shrinkToFit="1"/>
    </xf>
    <xf numFmtId="0" fontId="15" fillId="4" borderId="16" xfId="0" applyFont="1" applyFill="1" applyBorder="1" applyAlignment="1">
      <alignment horizontal="center" vertical="center" wrapText="1" shrinkToFit="1"/>
    </xf>
    <xf numFmtId="0" fontId="15" fillId="4" borderId="10" xfId="0" applyFont="1" applyFill="1" applyBorder="1" applyAlignment="1">
      <alignment vertical="center" wrapText="1"/>
    </xf>
    <xf numFmtId="0" fontId="15" fillId="4" borderId="14" xfId="0" applyFont="1" applyFill="1" applyBorder="1" applyAlignment="1">
      <alignment vertical="center" wrapText="1"/>
    </xf>
    <xf numFmtId="179" fontId="19" fillId="0" borderId="10" xfId="1" applyNumberFormat="1" applyFont="1" applyFill="1" applyBorder="1" applyAlignment="1" applyProtection="1">
      <alignment horizontal="right" vertical="center" shrinkToFit="1"/>
    </xf>
    <xf numFmtId="179" fontId="19" fillId="0" borderId="17" xfId="1" applyNumberFormat="1" applyFont="1" applyFill="1" applyBorder="1" applyAlignment="1" applyProtection="1">
      <alignment horizontal="right" vertical="center" shrinkToFit="1"/>
    </xf>
    <xf numFmtId="179" fontId="19" fillId="0" borderId="31" xfId="1" applyNumberFormat="1" applyFont="1" applyFill="1" applyBorder="1" applyAlignment="1" applyProtection="1">
      <alignment horizontal="right" vertical="center" shrinkToFit="1"/>
    </xf>
    <xf numFmtId="184" fontId="19" fillId="0" borderId="14" xfId="1" applyNumberFormat="1" applyFont="1" applyFill="1" applyBorder="1" applyAlignment="1" applyProtection="1">
      <alignment horizontal="right" vertical="center" shrinkToFit="1"/>
    </xf>
    <xf numFmtId="184" fontId="19" fillId="0" borderId="26" xfId="1" applyNumberFormat="1" applyFont="1" applyFill="1" applyBorder="1" applyAlignment="1" applyProtection="1">
      <alignment horizontal="right" vertical="center" shrinkToFit="1"/>
    </xf>
    <xf numFmtId="184" fontId="19" fillId="0" borderId="32" xfId="1" applyNumberFormat="1" applyFont="1" applyFill="1" applyBorder="1" applyAlignment="1" applyProtection="1">
      <alignment horizontal="right" vertical="center" shrinkToFit="1"/>
    </xf>
    <xf numFmtId="0" fontId="8" fillId="4" borderId="10" xfId="0" applyFont="1" applyFill="1" applyBorder="1" applyAlignment="1">
      <alignment horizontal="center" vertical="center" wrapText="1" shrinkToFit="1"/>
    </xf>
    <xf numFmtId="0" fontId="8" fillId="4" borderId="17" xfId="0" applyFont="1" applyFill="1" applyBorder="1" applyAlignment="1">
      <alignment horizontal="center" vertical="center" wrapText="1" shrinkToFit="1"/>
    </xf>
    <xf numFmtId="0" fontId="8" fillId="4" borderId="11" xfId="0" applyFont="1" applyFill="1" applyBorder="1" applyAlignment="1">
      <alignment horizontal="center" vertical="center" wrapText="1" shrinkToFit="1"/>
    </xf>
    <xf numFmtId="0" fontId="8" fillId="4" borderId="13" xfId="0" applyFont="1" applyFill="1" applyBorder="1" applyAlignment="1">
      <alignment horizontal="center" vertical="center" wrapText="1" shrinkToFit="1"/>
    </xf>
    <xf numFmtId="0" fontId="8" fillId="4" borderId="0" xfId="0" applyFont="1" applyFill="1" applyAlignment="1">
      <alignment horizontal="center" vertical="center" wrapText="1" shrinkToFit="1"/>
    </xf>
    <xf numFmtId="0" fontId="8" fillId="4" borderId="20" xfId="0" applyFont="1" applyFill="1" applyBorder="1" applyAlignment="1">
      <alignment horizontal="center" vertical="center" wrapText="1" shrinkToFit="1"/>
    </xf>
    <xf numFmtId="186" fontId="20" fillId="3" borderId="12" xfId="1" applyNumberFormat="1" applyFont="1" applyFill="1" applyBorder="1" applyAlignment="1" applyProtection="1">
      <alignment horizontal="right" vertical="center" wrapText="1"/>
      <protection locked="0"/>
    </xf>
    <xf numFmtId="186" fontId="140" fillId="3" borderId="12" xfId="1" applyNumberFormat="1" applyFont="1" applyFill="1" applyBorder="1" applyAlignment="1" applyProtection="1">
      <alignment horizontal="right" vertical="center" wrapText="1"/>
      <protection locked="0"/>
    </xf>
    <xf numFmtId="188" fontId="19" fillId="3" borderId="15" xfId="1" applyNumberFormat="1" applyFont="1" applyFill="1" applyBorder="1" applyAlignment="1" applyProtection="1">
      <alignment horizontal="right" vertical="center" shrinkToFit="1"/>
      <protection locked="0"/>
    </xf>
    <xf numFmtId="0" fontId="36" fillId="4" borderId="6" xfId="0" applyFont="1" applyFill="1" applyBorder="1" applyAlignment="1">
      <alignment horizontal="center" vertical="center"/>
    </xf>
    <xf numFmtId="0" fontId="36" fillId="4" borderId="8"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4" xfId="0" applyFont="1" applyFill="1" applyBorder="1" applyAlignment="1">
      <alignment horizontal="center" vertical="center"/>
    </xf>
    <xf numFmtId="0" fontId="8" fillId="4" borderId="15"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12" fillId="0" borderId="0" xfId="0" applyFont="1" applyAlignment="1">
      <alignment vertical="top" wrapText="1"/>
    </xf>
    <xf numFmtId="180" fontId="19" fillId="0" borderId="29" xfId="1" applyNumberFormat="1" applyFont="1" applyFill="1" applyBorder="1" applyAlignment="1" applyProtection="1">
      <alignment horizontal="right" vertical="center" shrinkToFit="1"/>
    </xf>
    <xf numFmtId="180" fontId="19" fillId="0" borderId="16" xfId="1" applyNumberFormat="1" applyFont="1" applyFill="1" applyBorder="1" applyAlignment="1" applyProtection="1">
      <alignment horizontal="right" vertical="center" shrinkToFit="1"/>
    </xf>
    <xf numFmtId="184" fontId="19" fillId="0" borderId="30" xfId="1" applyNumberFormat="1" applyFont="1" applyFill="1" applyBorder="1" applyAlignment="1" applyProtection="1">
      <alignment horizontal="right" vertical="center" shrinkToFit="1"/>
    </xf>
    <xf numFmtId="184" fontId="19" fillId="0" borderId="21" xfId="1" applyNumberFormat="1" applyFont="1" applyFill="1" applyBorder="1" applyAlignment="1" applyProtection="1">
      <alignment horizontal="right" vertical="center" shrinkToFit="1"/>
    </xf>
    <xf numFmtId="182" fontId="19" fillId="0" borderId="25" xfId="0" applyNumberFormat="1" applyFont="1" applyBorder="1" applyAlignment="1">
      <alignment horizontal="right" vertical="center" shrinkToFit="1"/>
    </xf>
    <xf numFmtId="182" fontId="19" fillId="0" borderId="22" xfId="0" applyNumberFormat="1" applyFont="1" applyBorder="1" applyAlignment="1">
      <alignment horizontal="right" vertical="center" shrinkToFit="1"/>
    </xf>
    <xf numFmtId="185" fontId="8" fillId="0" borderId="10" xfId="1" applyNumberFormat="1" applyFont="1" applyFill="1" applyBorder="1" applyAlignment="1" applyProtection="1">
      <alignment vertical="center" shrinkToFit="1"/>
    </xf>
    <xf numFmtId="185" fontId="8" fillId="0" borderId="14" xfId="1" applyNumberFormat="1" applyFont="1" applyFill="1" applyBorder="1" applyAlignment="1" applyProtection="1">
      <alignment vertical="center" shrinkToFit="1"/>
    </xf>
    <xf numFmtId="185" fontId="8" fillId="0" borderId="17" xfId="1" applyNumberFormat="1" applyFont="1" applyFill="1" applyBorder="1" applyAlignment="1" applyProtection="1">
      <alignment horizontal="center" vertical="center" shrinkToFit="1"/>
    </xf>
    <xf numFmtId="185" fontId="8" fillId="0" borderId="26" xfId="1" applyNumberFormat="1" applyFont="1" applyFill="1" applyBorder="1" applyAlignment="1" applyProtection="1">
      <alignment horizontal="center" vertical="center" shrinkToFit="1"/>
    </xf>
    <xf numFmtId="0" fontId="8" fillId="4" borderId="12" xfId="0" applyFont="1" applyFill="1" applyBorder="1" applyAlignment="1">
      <alignment horizontal="left" vertical="center" wrapText="1"/>
    </xf>
    <xf numFmtId="0" fontId="8" fillId="4" borderId="29" xfId="0" applyFont="1" applyFill="1" applyBorder="1" applyAlignment="1">
      <alignment horizontal="left" vertical="center" wrapText="1"/>
    </xf>
    <xf numFmtId="0" fontId="8" fillId="4" borderId="16" xfId="0" applyFont="1" applyFill="1" applyBorder="1" applyAlignment="1">
      <alignment horizontal="left" vertical="center" wrapText="1"/>
    </xf>
    <xf numFmtId="179" fontId="19" fillId="0" borderId="11" xfId="1" applyNumberFormat="1" applyFont="1" applyFill="1" applyBorder="1" applyAlignment="1" applyProtection="1">
      <alignment horizontal="right" vertical="center" shrinkToFit="1"/>
    </xf>
    <xf numFmtId="181" fontId="19" fillId="0" borderId="26" xfId="1" applyNumberFormat="1" applyFont="1" applyFill="1" applyBorder="1" applyAlignment="1" applyProtection="1">
      <alignment horizontal="right" vertical="center" shrinkToFit="1"/>
    </xf>
    <xf numFmtId="181" fontId="19" fillId="0" borderId="15" xfId="1" applyNumberFormat="1" applyFont="1" applyFill="1" applyBorder="1" applyAlignment="1" applyProtection="1">
      <alignment horizontal="right" vertical="center" shrinkToFit="1"/>
    </xf>
    <xf numFmtId="0" fontId="15" fillId="4" borderId="12" xfId="0" applyFont="1" applyFill="1" applyBorder="1" applyAlignment="1">
      <alignment vertical="center" wrapText="1"/>
    </xf>
    <xf numFmtId="0" fontId="15" fillId="4" borderId="16" xfId="0" applyFont="1" applyFill="1" applyBorder="1" applyAlignment="1">
      <alignment vertical="center" wrapText="1"/>
    </xf>
    <xf numFmtId="179" fontId="19" fillId="3" borderId="10" xfId="1" applyNumberFormat="1" applyFont="1" applyFill="1" applyBorder="1" applyAlignment="1" applyProtection="1">
      <alignment horizontal="right" vertical="center" shrinkToFit="1"/>
      <protection locked="0"/>
    </xf>
    <xf numFmtId="179" fontId="19" fillId="3" borderId="11" xfId="1" applyNumberFormat="1" applyFont="1" applyFill="1" applyBorder="1" applyAlignment="1" applyProtection="1">
      <alignment horizontal="right" vertical="center" shrinkToFit="1"/>
      <protection locked="0"/>
    </xf>
    <xf numFmtId="180" fontId="19" fillId="0" borderId="23" xfId="1" applyNumberFormat="1" applyFont="1" applyFill="1" applyBorder="1" applyAlignment="1" applyProtection="1">
      <alignment horizontal="center" vertical="center" shrinkToFit="1"/>
    </xf>
    <xf numFmtId="180" fontId="19" fillId="0" borderId="24" xfId="1" applyNumberFormat="1" applyFont="1" applyFill="1" applyBorder="1" applyAlignment="1" applyProtection="1">
      <alignment horizontal="center" vertical="center" shrinkToFit="1"/>
    </xf>
    <xf numFmtId="180" fontId="19" fillId="0" borderId="27" xfId="1" applyNumberFormat="1" applyFont="1" applyFill="1" applyBorder="1" applyAlignment="1" applyProtection="1">
      <alignment horizontal="center" vertical="center" shrinkToFit="1"/>
    </xf>
    <xf numFmtId="180" fontId="19" fillId="0" borderId="28" xfId="1" applyNumberFormat="1" applyFont="1" applyFill="1" applyBorder="1" applyAlignment="1" applyProtection="1">
      <alignment horizontal="center" vertical="center" shrinkToFit="1"/>
    </xf>
    <xf numFmtId="181" fontId="19" fillId="3" borderId="26" xfId="1" applyNumberFormat="1" applyFont="1" applyFill="1" applyBorder="1" applyAlignment="1" applyProtection="1">
      <alignment horizontal="right" vertical="center" shrinkToFit="1"/>
      <protection locked="0"/>
    </xf>
    <xf numFmtId="181" fontId="19" fillId="3" borderId="15" xfId="1" applyNumberFormat="1" applyFont="1" applyFill="1" applyBorder="1" applyAlignment="1" applyProtection="1">
      <alignment horizontal="right" vertical="center" shrinkToFit="1"/>
      <protection locked="0"/>
    </xf>
    <xf numFmtId="0" fontId="18" fillId="4" borderId="10" xfId="0" applyFont="1" applyFill="1" applyBorder="1" applyAlignment="1">
      <alignment horizontal="left" wrapText="1"/>
    </xf>
    <xf numFmtId="0" fontId="18" fillId="4" borderId="11" xfId="0" applyFont="1" applyFill="1" applyBorder="1" applyAlignment="1">
      <alignment horizontal="left" wrapText="1"/>
    </xf>
    <xf numFmtId="0" fontId="18" fillId="4" borderId="13" xfId="0" applyFont="1" applyFill="1" applyBorder="1" applyAlignment="1">
      <alignment horizontal="left" wrapText="1"/>
    </xf>
    <xf numFmtId="0" fontId="18" fillId="4" borderId="20" xfId="0" applyFont="1" applyFill="1" applyBorder="1" applyAlignment="1">
      <alignment horizontal="left" wrapText="1"/>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18" fillId="4" borderId="2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15" fillId="4" borderId="10" xfId="0" applyFont="1" applyFill="1" applyBorder="1" applyAlignment="1">
      <alignment vertical="center" wrapText="1" shrinkToFit="1"/>
    </xf>
    <xf numFmtId="0" fontId="15" fillId="4" borderId="11" xfId="0" applyFont="1" applyFill="1" applyBorder="1" applyAlignment="1">
      <alignment vertical="center" wrapText="1" shrinkToFit="1"/>
    </xf>
    <xf numFmtId="0" fontId="15" fillId="4" borderId="14" xfId="0" applyFont="1" applyFill="1" applyBorder="1" applyAlignment="1">
      <alignment vertical="center" wrapText="1" shrinkToFit="1"/>
    </xf>
    <xf numFmtId="0" fontId="15" fillId="4" borderId="15" xfId="0" applyFont="1" applyFill="1" applyBorder="1" applyAlignment="1">
      <alignment vertical="center" wrapText="1" shrinkToFit="1"/>
    </xf>
    <xf numFmtId="233" fontId="17" fillId="0" borderId="10" xfId="0" applyNumberFormat="1" applyFont="1" applyBorder="1" applyAlignment="1">
      <alignment horizontal="center" vertical="center" shrinkToFit="1"/>
    </xf>
    <xf numFmtId="233" fontId="17" fillId="0" borderId="11" xfId="0" applyNumberFormat="1" applyFont="1" applyBorder="1" applyAlignment="1">
      <alignment horizontal="center" vertical="center" shrinkToFit="1"/>
    </xf>
    <xf numFmtId="240" fontId="17" fillId="0" borderId="10" xfId="0" applyNumberFormat="1" applyFont="1" applyBorder="1" applyAlignment="1">
      <alignment horizontal="center" vertical="center" shrinkToFit="1"/>
    </xf>
    <xf numFmtId="240" fontId="17" fillId="0" borderId="11" xfId="0" applyNumberFormat="1" applyFont="1" applyBorder="1" applyAlignment="1">
      <alignment horizontal="center" vertical="center" shrinkToFit="1"/>
    </xf>
    <xf numFmtId="232" fontId="17" fillId="0" borderId="14" xfId="0" applyNumberFormat="1" applyFont="1" applyBorder="1" applyAlignment="1">
      <alignment horizontal="center" vertical="center" shrinkToFit="1"/>
    </xf>
    <xf numFmtId="232" fontId="17" fillId="0" borderId="15" xfId="0" applyNumberFormat="1" applyFont="1" applyBorder="1" applyAlignment="1">
      <alignment horizontal="center" vertical="center" shrinkToFit="1"/>
    </xf>
    <xf numFmtId="177" fontId="17" fillId="0" borderId="14" xfId="0" applyNumberFormat="1" applyFont="1" applyBorder="1" applyAlignment="1">
      <alignment horizontal="center" vertical="center" shrinkToFit="1"/>
    </xf>
    <xf numFmtId="177" fontId="17" fillId="0" borderId="15" xfId="0" applyNumberFormat="1" applyFont="1" applyBorder="1" applyAlignment="1">
      <alignment horizontal="center" vertical="center" shrinkToFit="1"/>
    </xf>
    <xf numFmtId="233" fontId="17" fillId="3" borderId="10" xfId="0" applyNumberFormat="1" applyFont="1" applyFill="1" applyBorder="1" applyAlignment="1" applyProtection="1">
      <alignment horizontal="center" vertical="center" shrinkToFit="1"/>
      <protection locked="0"/>
    </xf>
    <xf numFmtId="233" fontId="17" fillId="3" borderId="11" xfId="0" applyNumberFormat="1" applyFont="1" applyFill="1" applyBorder="1" applyAlignment="1" applyProtection="1">
      <alignment horizontal="center" vertical="center" shrinkToFit="1"/>
      <protection locked="0"/>
    </xf>
    <xf numFmtId="240" fontId="17" fillId="3" borderId="10" xfId="0" applyNumberFormat="1" applyFont="1" applyFill="1" applyBorder="1" applyAlignment="1" applyProtection="1">
      <alignment horizontal="center" vertical="center" shrinkToFit="1"/>
      <protection locked="0"/>
    </xf>
    <xf numFmtId="240" fontId="17" fillId="3" borderId="11" xfId="0" applyNumberFormat="1" applyFont="1" applyFill="1" applyBorder="1" applyAlignment="1" applyProtection="1">
      <alignment horizontal="center" vertical="center" shrinkToFit="1"/>
      <protection locked="0"/>
    </xf>
    <xf numFmtId="232" fontId="17" fillId="3" borderId="14" xfId="0" applyNumberFormat="1" applyFont="1" applyFill="1" applyBorder="1" applyAlignment="1" applyProtection="1">
      <alignment horizontal="center" vertical="center" shrinkToFit="1"/>
      <protection locked="0"/>
    </xf>
    <xf numFmtId="232" fontId="17" fillId="3" borderId="15" xfId="0" applyNumberFormat="1" applyFont="1" applyFill="1" applyBorder="1" applyAlignment="1" applyProtection="1">
      <alignment horizontal="center" vertical="center" shrinkToFit="1"/>
      <protection locked="0"/>
    </xf>
    <xf numFmtId="177" fontId="17" fillId="3" borderId="14" xfId="0" applyNumberFormat="1" applyFont="1" applyFill="1" applyBorder="1" applyAlignment="1" applyProtection="1">
      <alignment horizontal="center" vertical="center" shrinkToFit="1"/>
      <protection locked="0"/>
    </xf>
    <xf numFmtId="177" fontId="17" fillId="3" borderId="15" xfId="0" applyNumberFormat="1" applyFont="1" applyFill="1" applyBorder="1" applyAlignment="1" applyProtection="1">
      <alignment horizontal="center" vertical="center" shrinkToFit="1"/>
      <protection locked="0"/>
    </xf>
    <xf numFmtId="232" fontId="17" fillId="3" borderId="10" xfId="0" applyNumberFormat="1" applyFont="1" applyFill="1" applyBorder="1" applyAlignment="1" applyProtection="1">
      <alignment horizontal="center" shrinkToFit="1"/>
      <protection locked="0"/>
    </xf>
    <xf numFmtId="232" fontId="17" fillId="3" borderId="11" xfId="0" applyNumberFormat="1" applyFont="1" applyFill="1" applyBorder="1" applyAlignment="1" applyProtection="1">
      <alignment horizontal="center" shrinkToFit="1"/>
      <protection locked="0"/>
    </xf>
    <xf numFmtId="232" fontId="17" fillId="3" borderId="14" xfId="0" applyNumberFormat="1" applyFont="1" applyFill="1" applyBorder="1" applyAlignment="1" applyProtection="1">
      <alignment horizontal="center" shrinkToFit="1"/>
      <protection locked="0"/>
    </xf>
    <xf numFmtId="232" fontId="17" fillId="3" borderId="15" xfId="0" applyNumberFormat="1" applyFont="1" applyFill="1" applyBorder="1" applyAlignment="1" applyProtection="1">
      <alignment horizontal="center" shrinkToFit="1"/>
      <protection locked="0"/>
    </xf>
    <xf numFmtId="0" fontId="6" fillId="0" borderId="0" xfId="0" applyFont="1" applyAlignment="1">
      <alignment horizontal="left" vertical="center"/>
    </xf>
    <xf numFmtId="0" fontId="9" fillId="0" borderId="6" xfId="0" applyFont="1" applyBorder="1">
      <alignment vertical="center"/>
    </xf>
    <xf numFmtId="0" fontId="9" fillId="0" borderId="7" xfId="0" applyFont="1" applyBorder="1">
      <alignment vertical="center"/>
    </xf>
    <xf numFmtId="0" fontId="9" fillId="0" borderId="8" xfId="0" applyFont="1" applyBorder="1">
      <alignment vertical="center"/>
    </xf>
    <xf numFmtId="232" fontId="17" fillId="3" borderId="12" xfId="0" applyNumberFormat="1" applyFont="1" applyFill="1" applyBorder="1" applyAlignment="1" applyProtection="1">
      <alignment horizontal="center" shrinkToFit="1"/>
      <protection locked="0"/>
    </xf>
    <xf numFmtId="232" fontId="17" fillId="3" borderId="16" xfId="0" applyNumberFormat="1" applyFont="1" applyFill="1" applyBorder="1" applyAlignment="1" applyProtection="1">
      <alignment horizontal="center" shrinkToFit="1"/>
      <protection locked="0"/>
    </xf>
    <xf numFmtId="0" fontId="8" fillId="0" borderId="0" xfId="0" applyFont="1" applyAlignment="1">
      <alignment horizontal="center" vertical="center" shrinkToFit="1"/>
    </xf>
    <xf numFmtId="0" fontId="8" fillId="3" borderId="1" xfId="0" applyFont="1" applyFill="1" applyBorder="1" applyAlignment="1" applyProtection="1">
      <alignment horizontal="center" vertical="center" shrinkToFit="1"/>
      <protection locked="0"/>
    </xf>
    <xf numFmtId="0" fontId="8" fillId="3" borderId="2"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6" fillId="0" borderId="0" xfId="0" applyFont="1" applyAlignment="1">
      <alignment horizontal="center" vertical="center" shrinkToFit="1"/>
    </xf>
    <xf numFmtId="0" fontId="10" fillId="0" borderId="0" xfId="0" applyFont="1" applyAlignment="1">
      <alignment horizontal="center" vertical="center" wrapText="1"/>
    </xf>
    <xf numFmtId="0" fontId="10" fillId="0" borderId="0" xfId="0" applyFont="1" applyAlignment="1">
      <alignment horizontal="center" vertical="center"/>
    </xf>
    <xf numFmtId="0" fontId="6" fillId="17" borderId="1" xfId="0" applyFont="1" applyFill="1" applyBorder="1" applyAlignment="1">
      <alignment horizontal="center" vertical="center"/>
    </xf>
    <xf numFmtId="0" fontId="6" fillId="17" borderId="2" xfId="0" applyFont="1" applyFill="1" applyBorder="1" applyAlignment="1">
      <alignment horizontal="center" vertical="center"/>
    </xf>
    <xf numFmtId="0" fontId="6" fillId="17" borderId="3" xfId="0" applyFont="1" applyFill="1" applyBorder="1" applyAlignment="1">
      <alignment horizontal="center" vertical="center"/>
    </xf>
    <xf numFmtId="0" fontId="9" fillId="0" borderId="6" xfId="0" applyFont="1" applyBorder="1" applyAlignment="1">
      <alignment vertical="center" shrinkToFit="1"/>
    </xf>
    <xf numFmtId="0" fontId="9" fillId="0" borderId="7" xfId="0" applyFont="1" applyBorder="1" applyAlignment="1">
      <alignment vertical="center" shrinkToFit="1"/>
    </xf>
    <xf numFmtId="0" fontId="9" fillId="0" borderId="8" xfId="0" applyFont="1" applyBorder="1" applyAlignment="1">
      <alignment vertical="center" shrinkToFit="1"/>
    </xf>
    <xf numFmtId="0" fontId="15" fillId="4" borderId="6" xfId="0" applyFont="1" applyFill="1" applyBorder="1">
      <alignment vertical="center"/>
    </xf>
    <xf numFmtId="0" fontId="15" fillId="4" borderId="8" xfId="0" applyFont="1" applyFill="1" applyBorder="1">
      <alignment vertical="center"/>
    </xf>
    <xf numFmtId="0" fontId="16" fillId="4" borderId="6" xfId="0" applyFont="1" applyFill="1" applyBorder="1" applyAlignment="1">
      <alignment horizontal="center" vertical="center" shrinkToFit="1"/>
    </xf>
    <xf numFmtId="0" fontId="16" fillId="4" borderId="8" xfId="0" applyFont="1" applyFill="1" applyBorder="1" applyAlignment="1">
      <alignment horizontal="center" vertical="center" shrinkToFit="1"/>
    </xf>
    <xf numFmtId="0" fontId="16" fillId="4" borderId="6"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2" fillId="0" borderId="0" xfId="0" applyFont="1" applyAlignment="1">
      <alignment horizontal="center" vertical="center" wrapText="1"/>
    </xf>
    <xf numFmtId="0" fontId="12" fillId="3" borderId="5" xfId="0" applyFont="1" applyFill="1" applyBorder="1" applyAlignment="1">
      <alignment horizontal="center" vertical="center" wrapText="1"/>
    </xf>
    <xf numFmtId="183" fontId="191" fillId="10" borderId="13" xfId="0" applyNumberFormat="1" applyFont="1" applyFill="1" applyBorder="1" applyAlignment="1">
      <alignment horizontal="center" vertical="center" wrapText="1" shrinkToFit="1"/>
    </xf>
    <xf numFmtId="183" fontId="191" fillId="10" borderId="0" xfId="0" applyNumberFormat="1" applyFont="1" applyFill="1" applyAlignment="1">
      <alignment horizontal="center" vertical="center" wrapText="1" shrinkToFit="1"/>
    </xf>
    <xf numFmtId="183" fontId="191" fillId="10" borderId="20" xfId="0" applyNumberFormat="1" applyFont="1" applyFill="1" applyBorder="1" applyAlignment="1">
      <alignment horizontal="center" vertical="center" wrapText="1" shrinkToFit="1"/>
    </xf>
    <xf numFmtId="183" fontId="191" fillId="10" borderId="14" xfId="0" applyNumberFormat="1" applyFont="1" applyFill="1" applyBorder="1" applyAlignment="1">
      <alignment horizontal="center" vertical="center" wrapText="1" shrinkToFit="1"/>
    </xf>
    <xf numFmtId="183" fontId="191" fillId="10" borderId="26" xfId="0" applyNumberFormat="1" applyFont="1" applyFill="1" applyBorder="1" applyAlignment="1">
      <alignment horizontal="center" vertical="center" wrapText="1" shrinkToFit="1"/>
    </xf>
    <xf numFmtId="183" fontId="191" fillId="10" borderId="15" xfId="0" applyNumberFormat="1" applyFont="1" applyFill="1" applyBorder="1" applyAlignment="1">
      <alignment horizontal="center" vertical="center" wrapText="1" shrinkToFit="1"/>
    </xf>
    <xf numFmtId="0" fontId="8" fillId="4" borderId="10" xfId="0" applyFont="1" applyFill="1" applyBorder="1" applyAlignment="1">
      <alignment horizontal="center" vertical="center" shrinkToFit="1"/>
    </xf>
    <xf numFmtId="0" fontId="8" fillId="4" borderId="14" xfId="0" applyFont="1" applyFill="1" applyBorder="1" applyAlignment="1">
      <alignment horizontal="center" vertical="center" shrinkToFit="1"/>
    </xf>
    <xf numFmtId="0" fontId="22" fillId="0" borderId="184" xfId="0" applyFont="1" applyBorder="1" applyAlignment="1">
      <alignment vertical="center" wrapText="1"/>
    </xf>
    <xf numFmtId="0" fontId="22" fillId="0" borderId="185" xfId="0" applyFont="1" applyBorder="1" applyAlignment="1">
      <alignment vertical="center" wrapText="1"/>
    </xf>
    <xf numFmtId="0" fontId="22" fillId="0" borderId="186" xfId="0" applyFont="1" applyBorder="1" applyAlignment="1">
      <alignment vertical="center" wrapText="1"/>
    </xf>
    <xf numFmtId="0" fontId="22" fillId="0" borderId="175" xfId="0" applyFont="1" applyBorder="1" applyAlignment="1">
      <alignment vertical="center" wrapText="1"/>
    </xf>
    <xf numFmtId="0" fontId="22" fillId="0" borderId="0" xfId="0" applyFont="1" applyAlignment="1">
      <alignment vertical="center" wrapText="1"/>
    </xf>
    <xf numFmtId="0" fontId="22" fillId="0" borderId="176" xfId="0" applyFont="1" applyBorder="1" applyAlignment="1">
      <alignment vertical="center" wrapText="1"/>
    </xf>
    <xf numFmtId="244" fontId="19" fillId="2" borderId="10" xfId="0" applyNumberFormat="1" applyFont="1" applyFill="1" applyBorder="1" applyAlignment="1">
      <alignment horizontal="center" vertical="center" shrinkToFit="1"/>
    </xf>
    <xf numFmtId="244" fontId="19" fillId="2" borderId="17" xfId="0" applyNumberFormat="1" applyFont="1" applyFill="1" applyBorder="1" applyAlignment="1">
      <alignment horizontal="center" vertical="center" shrinkToFit="1"/>
    </xf>
    <xf numFmtId="244" fontId="19" fillId="2" borderId="11" xfId="0" applyNumberFormat="1" applyFont="1" applyFill="1" applyBorder="1" applyAlignment="1">
      <alignment horizontal="center" vertical="center" shrinkToFit="1"/>
    </xf>
    <xf numFmtId="244" fontId="19" fillId="2" borderId="14" xfId="0" applyNumberFormat="1" applyFont="1" applyFill="1" applyBorder="1" applyAlignment="1">
      <alignment horizontal="center" vertical="center" shrinkToFit="1"/>
    </xf>
    <xf numFmtId="244" fontId="19" fillId="2" borderId="26" xfId="0" applyNumberFormat="1" applyFont="1" applyFill="1" applyBorder="1" applyAlignment="1">
      <alignment horizontal="center" vertical="center" shrinkToFit="1"/>
    </xf>
    <xf numFmtId="244" fontId="19" fillId="2" borderId="15" xfId="0" applyNumberFormat="1" applyFont="1" applyFill="1" applyBorder="1" applyAlignment="1">
      <alignment horizontal="center" vertical="center" shrinkToFit="1"/>
    </xf>
    <xf numFmtId="180" fontId="19" fillId="3" borderId="6" xfId="1" applyNumberFormat="1" applyFont="1" applyFill="1" applyBorder="1" applyAlignment="1" applyProtection="1">
      <alignment horizontal="right" vertical="center" shrinkToFit="1"/>
      <protection locked="0"/>
    </xf>
    <xf numFmtId="180" fontId="19" fillId="3" borderId="8" xfId="1" applyNumberFormat="1" applyFont="1" applyFill="1" applyBorder="1" applyAlignment="1" applyProtection="1">
      <alignment horizontal="right" vertical="center" shrinkToFit="1"/>
      <protection locked="0"/>
    </xf>
    <xf numFmtId="0" fontId="22" fillId="0" borderId="188" xfId="0" applyFont="1" applyBorder="1" applyAlignment="1">
      <alignment vertical="center" wrapText="1"/>
    </xf>
    <xf numFmtId="0" fontId="8" fillId="4" borderId="5" xfId="0" applyFont="1" applyFill="1" applyBorder="1" applyAlignment="1">
      <alignment horizontal="center" vertical="center" shrinkToFit="1"/>
    </xf>
    <xf numFmtId="0" fontId="12" fillId="3" borderId="12" xfId="0" applyFont="1" applyFill="1" applyBorder="1" applyAlignment="1" applyProtection="1">
      <alignment horizontal="center" vertical="center" wrapText="1"/>
      <protection locked="0"/>
    </xf>
    <xf numFmtId="0" fontId="12" fillId="3" borderId="16" xfId="0" applyFont="1" applyFill="1" applyBorder="1" applyAlignment="1" applyProtection="1">
      <alignment horizontal="center" vertical="center" wrapText="1"/>
      <protection locked="0"/>
    </xf>
    <xf numFmtId="242" fontId="19" fillId="3" borderId="13" xfId="1" applyNumberFormat="1" applyFont="1" applyFill="1" applyBorder="1" applyAlignment="1" applyProtection="1">
      <alignment horizontal="right" vertical="center" shrinkToFit="1"/>
      <protection locked="0"/>
    </xf>
    <xf numFmtId="242" fontId="19" fillId="3" borderId="0" xfId="1" applyNumberFormat="1" applyFont="1" applyFill="1" applyBorder="1" applyAlignment="1" applyProtection="1">
      <alignment horizontal="right" vertical="center" shrinkToFit="1"/>
      <protection locked="0"/>
    </xf>
    <xf numFmtId="242" fontId="19" fillId="3" borderId="20" xfId="1" applyNumberFormat="1" applyFont="1" applyFill="1" applyBorder="1" applyAlignment="1" applyProtection="1">
      <alignment horizontal="right" vertical="center" shrinkToFit="1"/>
      <protection locked="0"/>
    </xf>
    <xf numFmtId="242" fontId="19" fillId="3" borderId="14" xfId="1" applyNumberFormat="1" applyFont="1" applyFill="1" applyBorder="1" applyAlignment="1" applyProtection="1">
      <alignment horizontal="right" vertical="center" shrinkToFit="1"/>
      <protection locked="0"/>
    </xf>
    <xf numFmtId="242" fontId="19" fillId="3" borderId="26" xfId="1" applyNumberFormat="1" applyFont="1" applyFill="1" applyBorder="1" applyAlignment="1" applyProtection="1">
      <alignment horizontal="right" vertical="center" shrinkToFit="1"/>
      <protection locked="0"/>
    </xf>
    <xf numFmtId="242" fontId="19" fillId="3" borderId="15" xfId="1" applyNumberFormat="1" applyFont="1" applyFill="1" applyBorder="1" applyAlignment="1" applyProtection="1">
      <alignment horizontal="right" vertical="center" shrinkToFit="1"/>
      <protection locked="0"/>
    </xf>
    <xf numFmtId="0" fontId="12" fillId="3" borderId="99" xfId="0" applyFont="1" applyFill="1" applyBorder="1" applyAlignment="1" applyProtection="1">
      <alignment horizontal="center" vertical="center" wrapText="1"/>
      <protection locked="0"/>
    </xf>
    <xf numFmtId="0" fontId="12" fillId="3" borderId="101" xfId="0" applyFont="1" applyFill="1" applyBorder="1" applyAlignment="1" applyProtection="1">
      <alignment horizontal="center" vertical="center" wrapText="1"/>
      <protection locked="0"/>
    </xf>
    <xf numFmtId="256" fontId="19" fillId="2" borderId="12" xfId="0" applyNumberFormat="1" applyFont="1" applyFill="1" applyBorder="1" applyAlignment="1">
      <alignment vertical="center" shrinkToFit="1"/>
    </xf>
    <xf numFmtId="242" fontId="19" fillId="3" borderId="16" xfId="1" applyNumberFormat="1" applyFont="1" applyFill="1" applyBorder="1" applyAlignment="1" applyProtection="1">
      <alignment horizontal="right" vertical="center" shrinkToFit="1"/>
      <protection locked="0"/>
    </xf>
    <xf numFmtId="3" fontId="19" fillId="0" borderId="14" xfId="1" applyNumberFormat="1" applyFont="1" applyFill="1" applyBorder="1" applyAlignment="1" applyProtection="1">
      <alignment horizontal="right" vertical="center" shrinkToFit="1"/>
    </xf>
    <xf numFmtId="3" fontId="19" fillId="0" borderId="26" xfId="1" applyNumberFormat="1" applyFont="1" applyFill="1" applyBorder="1" applyAlignment="1" applyProtection="1">
      <alignment horizontal="right" vertical="center" shrinkToFit="1"/>
    </xf>
    <xf numFmtId="244" fontId="19" fillId="2" borderId="16" xfId="0" applyNumberFormat="1" applyFont="1" applyFill="1" applyBorder="1" applyAlignment="1">
      <alignment horizontal="right" vertical="center" shrinkToFit="1"/>
    </xf>
    <xf numFmtId="3" fontId="19" fillId="0" borderId="13" xfId="1" applyNumberFormat="1" applyFont="1" applyFill="1" applyBorder="1" applyAlignment="1" applyProtection="1">
      <alignment horizontal="right" vertical="center" shrinkToFit="1"/>
    </xf>
    <xf numFmtId="3" fontId="19" fillId="0" borderId="0" xfId="1" applyNumberFormat="1" applyFont="1" applyFill="1" applyBorder="1" applyAlignment="1" applyProtection="1">
      <alignment horizontal="right" vertical="center" shrinkToFit="1"/>
    </xf>
    <xf numFmtId="242" fontId="19" fillId="3" borderId="10" xfId="1" applyNumberFormat="1" applyFont="1" applyFill="1" applyBorder="1" applyAlignment="1" applyProtection="1">
      <alignment horizontal="right" vertical="center" shrinkToFit="1"/>
      <protection locked="0"/>
    </xf>
    <xf numFmtId="242" fontId="19" fillId="3" borderId="17" xfId="1" applyNumberFormat="1" applyFont="1" applyFill="1" applyBorder="1" applyAlignment="1" applyProtection="1">
      <alignment horizontal="right" vertical="center" shrinkToFit="1"/>
      <protection locked="0"/>
    </xf>
    <xf numFmtId="242" fontId="19" fillId="3" borderId="11" xfId="1" applyNumberFormat="1" applyFont="1" applyFill="1" applyBorder="1" applyAlignment="1" applyProtection="1">
      <alignment horizontal="right" vertical="center" shrinkToFit="1"/>
      <protection locked="0"/>
    </xf>
    <xf numFmtId="191" fontId="19" fillId="3" borderId="10" xfId="1" applyNumberFormat="1" applyFont="1" applyFill="1" applyBorder="1" applyAlignment="1" applyProtection="1">
      <alignment horizontal="right" vertical="center" shrinkToFit="1"/>
      <protection locked="0"/>
    </xf>
    <xf numFmtId="191" fontId="19" fillId="3" borderId="17" xfId="1" applyNumberFormat="1" applyFont="1" applyFill="1" applyBorder="1" applyAlignment="1" applyProtection="1">
      <alignment horizontal="right" vertical="center" shrinkToFit="1"/>
      <protection locked="0"/>
    </xf>
    <xf numFmtId="191" fontId="19" fillId="3" borderId="13" xfId="1" applyNumberFormat="1" applyFont="1" applyFill="1" applyBorder="1" applyAlignment="1" applyProtection="1">
      <alignment horizontal="right" vertical="center" shrinkToFit="1"/>
      <protection locked="0"/>
    </xf>
    <xf numFmtId="191" fontId="19" fillId="3" borderId="0" xfId="1" applyNumberFormat="1" applyFont="1" applyFill="1" applyBorder="1" applyAlignment="1" applyProtection="1">
      <alignment horizontal="right" vertical="center" shrinkToFit="1"/>
      <protection locked="0"/>
    </xf>
    <xf numFmtId="0" fontId="36" fillId="0" borderId="6" xfId="0" applyFont="1" applyBorder="1" applyAlignment="1">
      <alignment vertical="center" shrinkToFit="1"/>
    </xf>
    <xf numFmtId="0" fontId="36" fillId="0" borderId="7" xfId="0" applyFont="1" applyBorder="1" applyAlignment="1">
      <alignment vertical="center" shrinkToFit="1"/>
    </xf>
    <xf numFmtId="0" fontId="36" fillId="0" borderId="8" xfId="0" applyFont="1" applyBorder="1" applyAlignment="1">
      <alignment vertical="center" shrinkToFi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22" fillId="0" borderId="0" xfId="0" applyFont="1" applyAlignment="1">
      <alignment horizontal="center" vertical="center" wrapText="1"/>
    </xf>
    <xf numFmtId="0" fontId="12" fillId="3" borderId="6" xfId="0" applyFont="1" applyFill="1" applyBorder="1" applyAlignment="1" applyProtection="1">
      <alignment vertical="center" wrapText="1"/>
      <protection locked="0"/>
    </xf>
    <xf numFmtId="0" fontId="12" fillId="3" borderId="7" xfId="0" applyFont="1" applyFill="1" applyBorder="1" applyAlignment="1" applyProtection="1">
      <alignment vertical="center" wrapText="1"/>
      <protection locked="0"/>
    </xf>
    <xf numFmtId="0" fontId="12" fillId="3" borderId="8" xfId="0" applyFont="1" applyFill="1" applyBorder="1" applyAlignment="1" applyProtection="1">
      <alignment vertical="center" wrapText="1"/>
      <protection locked="0"/>
    </xf>
    <xf numFmtId="0" fontId="12" fillId="0" borderId="13" xfId="0" quotePrefix="1" applyFont="1" applyBorder="1" applyAlignment="1">
      <alignment horizontal="left" vertical="center" shrinkToFit="1"/>
    </xf>
    <xf numFmtId="0" fontId="12" fillId="0" borderId="0" xfId="0" quotePrefix="1" applyFont="1" applyAlignment="1">
      <alignment horizontal="left" vertical="center" shrinkToFit="1"/>
    </xf>
    <xf numFmtId="0" fontId="31" fillId="0" borderId="0" xfId="0" applyFont="1" applyAlignment="1">
      <alignment vertical="center" wrapText="1"/>
    </xf>
    <xf numFmtId="0" fontId="8" fillId="3" borderId="6" xfId="0" applyFont="1" applyFill="1" applyBorder="1" applyProtection="1">
      <alignment vertical="center"/>
      <protection locked="0"/>
    </xf>
    <xf numFmtId="0" fontId="8" fillId="3" borderId="7" xfId="0" applyFont="1" applyFill="1" applyBorder="1" applyProtection="1">
      <alignment vertical="center"/>
      <protection locked="0"/>
    </xf>
    <xf numFmtId="0" fontId="8" fillId="3" borderId="8" xfId="0" applyFont="1" applyFill="1" applyBorder="1" applyProtection="1">
      <alignment vertical="center"/>
      <protection locked="0"/>
    </xf>
    <xf numFmtId="0" fontId="8" fillId="4" borderId="12" xfId="0" applyFont="1" applyFill="1" applyBorder="1" applyAlignment="1">
      <alignment horizontal="center" vertical="center" wrapText="1"/>
    </xf>
    <xf numFmtId="0" fontId="8" fillId="4" borderId="16" xfId="0" applyFont="1" applyFill="1" applyBorder="1" applyAlignment="1">
      <alignment horizontal="center" vertical="center" wrapText="1"/>
    </xf>
    <xf numFmtId="196" fontId="19" fillId="0" borderId="23" xfId="1" applyNumberFormat="1" applyFont="1" applyFill="1" applyBorder="1" applyAlignment="1" applyProtection="1">
      <alignment horizontal="center" vertical="center" wrapText="1" shrinkToFit="1"/>
    </xf>
    <xf numFmtId="196" fontId="19" fillId="0" borderId="201" xfId="1" applyNumberFormat="1" applyFont="1" applyFill="1" applyBorder="1" applyAlignment="1" applyProtection="1">
      <alignment horizontal="center" vertical="center" wrapText="1" shrinkToFit="1"/>
    </xf>
    <xf numFmtId="196" fontId="19" fillId="0" borderId="24" xfId="1" applyNumberFormat="1" applyFont="1" applyFill="1" applyBorder="1" applyAlignment="1" applyProtection="1">
      <alignment horizontal="center" vertical="center" wrapText="1" shrinkToFit="1"/>
    </xf>
    <xf numFmtId="196" fontId="19" fillId="0" borderId="27" xfId="1" applyNumberFormat="1" applyFont="1" applyFill="1" applyBorder="1" applyAlignment="1" applyProtection="1">
      <alignment horizontal="center" vertical="center" wrapText="1" shrinkToFit="1"/>
    </xf>
    <xf numFmtId="196" fontId="19" fillId="0" borderId="36" xfId="1" applyNumberFormat="1" applyFont="1" applyFill="1" applyBorder="1" applyAlignment="1" applyProtection="1">
      <alignment horizontal="center" vertical="center" wrapText="1" shrinkToFit="1"/>
    </xf>
    <xf numFmtId="196" fontId="19" fillId="0" borderId="28" xfId="1" applyNumberFormat="1" applyFont="1" applyFill="1" applyBorder="1" applyAlignment="1" applyProtection="1">
      <alignment horizontal="center" vertical="center" wrapText="1" shrinkToFit="1"/>
    </xf>
    <xf numFmtId="246" fontId="19" fillId="2" borderId="10" xfId="0" applyNumberFormat="1" applyFont="1" applyFill="1" applyBorder="1" applyAlignment="1">
      <alignment horizontal="right" vertical="center" wrapText="1" shrinkToFit="1"/>
    </xf>
    <xf numFmtId="246" fontId="19" fillId="2" borderId="17" xfId="0" applyNumberFormat="1" applyFont="1" applyFill="1" applyBorder="1" applyAlignment="1">
      <alignment horizontal="right" vertical="center" wrapText="1" shrinkToFit="1"/>
    </xf>
    <xf numFmtId="246" fontId="19" fillId="2" borderId="11" xfId="0" applyNumberFormat="1" applyFont="1" applyFill="1" applyBorder="1" applyAlignment="1">
      <alignment horizontal="right" vertical="center" wrapText="1" shrinkToFit="1"/>
    </xf>
    <xf numFmtId="182" fontId="19" fillId="2" borderId="14" xfId="0" applyNumberFormat="1" applyFont="1" applyFill="1" applyBorder="1" applyAlignment="1">
      <alignment horizontal="right" vertical="center" wrapText="1" shrinkToFit="1"/>
    </xf>
    <xf numFmtId="182" fontId="19" fillId="2" borderId="26" xfId="0" applyNumberFormat="1" applyFont="1" applyFill="1" applyBorder="1" applyAlignment="1">
      <alignment horizontal="right" vertical="center" wrapText="1" shrinkToFit="1"/>
    </xf>
    <xf numFmtId="182" fontId="19" fillId="2" borderId="15" xfId="0" applyNumberFormat="1" applyFont="1" applyFill="1" applyBorder="1" applyAlignment="1">
      <alignment horizontal="right" vertical="center" wrapText="1" shrinkToFit="1"/>
    </xf>
    <xf numFmtId="0" fontId="8" fillId="4" borderId="12" xfId="0" applyFont="1" applyFill="1" applyBorder="1" applyAlignment="1">
      <alignment horizontal="center" vertical="center" shrinkToFit="1"/>
    </xf>
    <xf numFmtId="0" fontId="8" fillId="4" borderId="29" xfId="0" applyFont="1" applyFill="1" applyBorder="1" applyAlignment="1">
      <alignment horizontal="center" vertical="center" shrinkToFit="1"/>
    </xf>
    <xf numFmtId="237" fontId="19" fillId="0" borderId="12" xfId="1" applyNumberFormat="1" applyFont="1" applyFill="1" applyBorder="1" applyAlignment="1" applyProtection="1">
      <alignment horizontal="right" vertical="center" shrinkToFit="1"/>
    </xf>
    <xf numFmtId="191" fontId="19" fillId="6" borderId="10" xfId="1" applyNumberFormat="1" applyFont="1" applyFill="1" applyBorder="1" applyAlignment="1" applyProtection="1">
      <alignment horizontal="right" vertical="center" shrinkToFit="1"/>
    </xf>
    <xf numFmtId="191" fontId="19" fillId="6" borderId="17" xfId="1" applyNumberFormat="1" applyFont="1" applyFill="1" applyBorder="1" applyAlignment="1" applyProtection="1">
      <alignment horizontal="right" vertical="center" shrinkToFit="1"/>
    </xf>
    <xf numFmtId="183" fontId="19" fillId="2" borderId="12" xfId="0" applyNumberFormat="1" applyFont="1" applyFill="1" applyBorder="1" applyAlignment="1">
      <alignment vertical="center" shrinkToFit="1"/>
    </xf>
    <xf numFmtId="184" fontId="19" fillId="0" borderId="16" xfId="1" applyNumberFormat="1" applyFont="1" applyFill="1" applyBorder="1" applyAlignment="1" applyProtection="1">
      <alignment horizontal="right" vertical="center" shrinkToFit="1"/>
    </xf>
    <xf numFmtId="3" fontId="19" fillId="6" borderId="14" xfId="1" applyNumberFormat="1" applyFont="1" applyFill="1" applyBorder="1" applyAlignment="1" applyProtection="1">
      <alignment horizontal="right" vertical="center" shrinkToFit="1"/>
    </xf>
    <xf numFmtId="3" fontId="19" fillId="6" borderId="26" xfId="1" applyNumberFormat="1" applyFont="1" applyFill="1" applyBorder="1" applyAlignment="1" applyProtection="1">
      <alignment horizontal="right" vertical="center" shrinkToFit="1"/>
    </xf>
    <xf numFmtId="182" fontId="19" fillId="2" borderId="29" xfId="0" applyNumberFormat="1" applyFont="1" applyFill="1" applyBorder="1" applyAlignment="1">
      <alignment vertical="center" shrinkToFit="1"/>
    </xf>
    <xf numFmtId="0" fontId="9" fillId="4" borderId="29" xfId="0" applyFont="1" applyFill="1" applyBorder="1" applyAlignment="1">
      <alignment horizontal="center" vertical="center" wrapText="1"/>
    </xf>
    <xf numFmtId="0" fontId="9" fillId="4" borderId="16" xfId="0" applyFont="1" applyFill="1" applyBorder="1" applyAlignment="1">
      <alignment horizontal="center" vertical="center" wrapText="1"/>
    </xf>
    <xf numFmtId="237" fontId="19" fillId="2" borderId="13" xfId="1" applyNumberFormat="1" applyFont="1" applyFill="1" applyBorder="1" applyAlignment="1" applyProtection="1">
      <alignment horizontal="right" vertical="center" shrinkToFit="1"/>
    </xf>
    <xf numFmtId="237" fontId="19" fillId="2" borderId="0" xfId="1" applyNumberFormat="1" applyFont="1" applyFill="1" applyBorder="1" applyAlignment="1" applyProtection="1">
      <alignment horizontal="right" vertical="center" shrinkToFit="1"/>
    </xf>
    <xf numFmtId="182" fontId="19" fillId="2" borderId="14" xfId="0" applyNumberFormat="1" applyFont="1" applyFill="1" applyBorder="1" applyAlignment="1">
      <alignment vertical="center" shrinkToFit="1"/>
    </xf>
    <xf numFmtId="182" fontId="19" fillId="2" borderId="26" xfId="0" applyNumberFormat="1" applyFont="1" applyFill="1" applyBorder="1" applyAlignment="1">
      <alignment vertical="center" shrinkToFit="1"/>
    </xf>
    <xf numFmtId="182" fontId="19" fillId="2" borderId="15" xfId="0" applyNumberFormat="1" applyFont="1" applyFill="1" applyBorder="1" applyAlignment="1">
      <alignment vertical="center" shrinkToFit="1"/>
    </xf>
    <xf numFmtId="246" fontId="19" fillId="2" borderId="13" xfId="1" applyNumberFormat="1" applyFont="1" applyFill="1" applyBorder="1" applyAlignment="1" applyProtection="1">
      <alignment horizontal="right" vertical="center" shrinkToFit="1"/>
    </xf>
    <xf numFmtId="246" fontId="19" fillId="2" borderId="0" xfId="1" applyNumberFormat="1" applyFont="1" applyFill="1" applyBorder="1" applyAlignment="1" applyProtection="1">
      <alignment horizontal="right" vertical="center" shrinkToFit="1"/>
    </xf>
    <xf numFmtId="246" fontId="19" fillId="2" borderId="20" xfId="1" applyNumberFormat="1" applyFont="1" applyFill="1" applyBorder="1" applyAlignment="1" applyProtection="1">
      <alignment horizontal="right" vertical="center" shrinkToFit="1"/>
    </xf>
    <xf numFmtId="0" fontId="26" fillId="5" borderId="10" xfId="0" applyFont="1" applyFill="1" applyBorder="1" applyAlignment="1">
      <alignment horizontal="center" vertical="center" wrapText="1"/>
    </xf>
    <xf numFmtId="0" fontId="26" fillId="5" borderId="17" xfId="0" applyFont="1" applyFill="1" applyBorder="1" applyAlignment="1">
      <alignment horizontal="center" vertical="center" wrapText="1"/>
    </xf>
    <xf numFmtId="0" fontId="26" fillId="5" borderId="11"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26" fillId="5" borderId="26" xfId="0" applyFont="1" applyFill="1" applyBorder="1" applyAlignment="1">
      <alignment horizontal="center" vertical="center" wrapText="1"/>
    </xf>
    <xf numFmtId="0" fontId="26" fillId="5" borderId="15" xfId="0" applyFont="1" applyFill="1" applyBorder="1" applyAlignment="1">
      <alignment horizontal="center" vertical="center" wrapText="1"/>
    </xf>
    <xf numFmtId="192" fontId="19" fillId="0" borderId="11" xfId="1" applyNumberFormat="1" applyFont="1" applyFill="1" applyBorder="1" applyAlignment="1" applyProtection="1">
      <alignment horizontal="center" vertical="center" shrinkToFit="1"/>
    </xf>
    <xf numFmtId="192" fontId="19" fillId="0" borderId="20" xfId="1" applyNumberFormat="1" applyFont="1" applyFill="1" applyBorder="1" applyAlignment="1" applyProtection="1">
      <alignment horizontal="center" vertical="center" shrinkToFit="1"/>
    </xf>
    <xf numFmtId="256" fontId="19" fillId="2" borderId="10" xfId="0" applyNumberFormat="1" applyFont="1" applyFill="1" applyBorder="1" applyAlignment="1">
      <alignment horizontal="right" vertical="center" shrinkToFit="1"/>
    </xf>
    <xf numFmtId="256" fontId="19" fillId="2" borderId="254" xfId="0" applyNumberFormat="1" applyFont="1" applyFill="1" applyBorder="1" applyAlignment="1">
      <alignment horizontal="right" vertical="center" shrinkToFit="1"/>
    </xf>
    <xf numFmtId="256" fontId="19" fillId="2" borderId="11" xfId="0" applyNumberFormat="1" applyFont="1" applyFill="1" applyBorder="1" applyAlignment="1">
      <alignment horizontal="right" vertical="center" shrinkToFit="1"/>
    </xf>
    <xf numFmtId="256" fontId="19" fillId="2" borderId="13" xfId="0" applyNumberFormat="1" applyFont="1" applyFill="1" applyBorder="1" applyAlignment="1">
      <alignment horizontal="right" vertical="center" shrinkToFit="1"/>
    </xf>
    <xf numFmtId="256" fontId="19" fillId="2" borderId="0" xfId="0" applyNumberFormat="1" applyFont="1" applyFill="1" applyAlignment="1">
      <alignment horizontal="right" vertical="center" shrinkToFit="1"/>
    </xf>
    <xf numFmtId="256" fontId="19" fillId="2" borderId="20" xfId="0" applyNumberFormat="1" applyFont="1" applyFill="1" applyBorder="1" applyAlignment="1">
      <alignment horizontal="right" vertical="center" shrinkToFit="1"/>
    </xf>
    <xf numFmtId="0" fontId="54" fillId="0" borderId="53" xfId="0" applyFont="1" applyBorder="1" applyAlignment="1">
      <alignment vertical="top" wrapText="1"/>
    </xf>
    <xf numFmtId="0" fontId="8" fillId="0" borderId="6" xfId="0" applyFont="1" applyBorder="1" applyAlignment="1">
      <alignment vertical="center" shrinkToFit="1"/>
    </xf>
    <xf numFmtId="0" fontId="8" fillId="0" borderId="7" xfId="0" applyFont="1" applyBorder="1" applyAlignment="1">
      <alignment vertical="center" shrinkToFit="1"/>
    </xf>
    <xf numFmtId="0" fontId="8" fillId="0" borderId="8" xfId="0" applyFont="1" applyBorder="1" applyAlignment="1">
      <alignment vertical="center" shrinkToFit="1"/>
    </xf>
    <xf numFmtId="0" fontId="36" fillId="0" borderId="6" xfId="0" applyFont="1" applyBorder="1" applyAlignment="1">
      <alignment horizontal="left" vertical="center" shrinkToFit="1"/>
    </xf>
    <xf numFmtId="0" fontId="36" fillId="0" borderId="7" xfId="0" applyFont="1" applyBorder="1" applyAlignment="1">
      <alignment horizontal="left" vertical="center" shrinkToFit="1"/>
    </xf>
    <xf numFmtId="0" fontId="36" fillId="0" borderId="8" xfId="0" applyFont="1" applyBorder="1" applyAlignment="1">
      <alignment horizontal="left" vertical="center" shrinkToFit="1"/>
    </xf>
    <xf numFmtId="184" fontId="127" fillId="0" borderId="5" xfId="0" applyNumberFormat="1" applyFont="1" applyBorder="1" applyProtection="1">
      <alignment vertical="center"/>
      <protection locked="0"/>
    </xf>
    <xf numFmtId="0" fontId="44" fillId="0" borderId="48" xfId="0" applyFont="1" applyBorder="1" applyAlignment="1">
      <alignment vertical="center" wrapText="1"/>
    </xf>
    <xf numFmtId="0" fontId="54" fillId="0" borderId="0" xfId="0" applyFont="1" applyAlignment="1">
      <alignment horizontal="left" vertical="center" shrinkToFit="1"/>
    </xf>
    <xf numFmtId="0" fontId="54" fillId="0" borderId="20" xfId="0" applyFont="1" applyBorder="1" applyAlignment="1">
      <alignment horizontal="left" vertical="center" shrinkToFit="1"/>
    </xf>
    <xf numFmtId="0" fontId="54" fillId="0" borderId="13" xfId="0" applyFont="1" applyBorder="1" applyAlignment="1">
      <alignment horizontal="right" vertical="center" wrapText="1"/>
    </xf>
    <xf numFmtId="0" fontId="54" fillId="0" borderId="0" xfId="0" applyFont="1" applyAlignment="1">
      <alignment horizontal="right" vertical="center" wrapText="1"/>
    </xf>
    <xf numFmtId="0" fontId="54" fillId="0" borderId="20" xfId="0" applyFont="1" applyBorder="1" applyAlignment="1">
      <alignment horizontal="right" vertical="center" wrapText="1"/>
    </xf>
    <xf numFmtId="0" fontId="8" fillId="4" borderId="10" xfId="0" applyFont="1" applyFill="1" applyBorder="1" applyAlignment="1">
      <alignment horizontal="center" vertical="center" textRotation="255" wrapText="1"/>
    </xf>
    <xf numFmtId="0" fontId="8" fillId="4" borderId="17" xfId="0" applyFont="1" applyFill="1" applyBorder="1" applyAlignment="1">
      <alignment horizontal="center" vertical="center" textRotation="255" wrapText="1"/>
    </xf>
    <xf numFmtId="0" fontId="8" fillId="4" borderId="13" xfId="0" applyFont="1" applyFill="1" applyBorder="1" applyAlignment="1">
      <alignment horizontal="center" vertical="center" textRotation="255" wrapText="1"/>
    </xf>
    <xf numFmtId="0" fontId="8" fillId="4" borderId="0" xfId="0" applyFont="1" applyFill="1" applyAlignment="1">
      <alignment horizontal="center" vertical="center" textRotation="255" wrapText="1"/>
    </xf>
    <xf numFmtId="0" fontId="8" fillId="4" borderId="14" xfId="0" applyFont="1" applyFill="1" applyBorder="1" applyAlignment="1">
      <alignment horizontal="center" vertical="center" textRotation="255" wrapText="1"/>
    </xf>
    <xf numFmtId="0" fontId="8" fillId="4" borderId="26" xfId="0" applyFont="1" applyFill="1" applyBorder="1" applyAlignment="1">
      <alignment horizontal="center" vertical="center" textRotation="255" wrapText="1"/>
    </xf>
    <xf numFmtId="0" fontId="125" fillId="0" borderId="13" xfId="0" applyFont="1" applyBorder="1" applyAlignment="1">
      <alignment vertical="center" wrapText="1"/>
    </xf>
    <xf numFmtId="0" fontId="125" fillId="0" borderId="0" xfId="0" applyFont="1" applyAlignment="1">
      <alignment vertical="center" wrapText="1"/>
    </xf>
    <xf numFmtId="0" fontId="8" fillId="4" borderId="5" xfId="0" applyFont="1" applyFill="1" applyBorder="1" applyAlignment="1">
      <alignment horizontal="center" vertical="center"/>
    </xf>
    <xf numFmtId="0" fontId="29" fillId="4" borderId="10" xfId="0" applyFont="1" applyFill="1" applyBorder="1" applyAlignment="1">
      <alignment vertical="center" wrapText="1"/>
    </xf>
    <xf numFmtId="0" fontId="29" fillId="4" borderId="11" xfId="0" applyFont="1" applyFill="1" applyBorder="1" applyAlignment="1">
      <alignment vertical="center" wrapText="1"/>
    </xf>
    <xf numFmtId="0" fontId="29" fillId="4" borderId="14" xfId="0" applyFont="1" applyFill="1" applyBorder="1" applyAlignment="1">
      <alignment vertical="center" wrapText="1"/>
    </xf>
    <xf numFmtId="0" fontId="29" fillId="4" borderId="15" xfId="0" applyFont="1" applyFill="1" applyBorder="1" applyAlignment="1">
      <alignment vertical="center" wrapText="1"/>
    </xf>
    <xf numFmtId="0" fontId="53" fillId="0" borderId="0" xfId="0" applyFont="1" applyAlignment="1">
      <alignment horizontal="left" vertical="center" wrapText="1"/>
    </xf>
    <xf numFmtId="0" fontId="22" fillId="0" borderId="13" xfId="0" applyFont="1" applyBorder="1" applyAlignment="1">
      <alignment vertical="center" wrapText="1"/>
    </xf>
    <xf numFmtId="0" fontId="22" fillId="0" borderId="20" xfId="0" applyFont="1" applyBorder="1" applyAlignment="1">
      <alignment vertical="center" wrapText="1"/>
    </xf>
    <xf numFmtId="0" fontId="31" fillId="0" borderId="13" xfId="0" applyFont="1" applyBorder="1" applyAlignment="1">
      <alignment vertical="center" wrapText="1"/>
    </xf>
    <xf numFmtId="0" fontId="8" fillId="0" borderId="0" xfId="0" applyFont="1" applyAlignment="1">
      <alignment horizontal="center" vertical="center" wrapText="1"/>
    </xf>
    <xf numFmtId="191" fontId="127" fillId="0" borderId="0" xfId="1" applyNumberFormat="1" applyFont="1" applyFill="1" applyBorder="1" applyAlignment="1" applyProtection="1">
      <alignment horizontal="right" vertical="center" shrinkToFit="1"/>
    </xf>
    <xf numFmtId="3" fontId="127" fillId="0" borderId="0" xfId="1" applyNumberFormat="1" applyFont="1" applyFill="1" applyBorder="1" applyAlignment="1" applyProtection="1">
      <alignment horizontal="right" vertical="center" shrinkToFit="1"/>
    </xf>
    <xf numFmtId="244" fontId="19" fillId="2" borderId="14" xfId="0" applyNumberFormat="1" applyFont="1" applyFill="1" applyBorder="1" applyAlignment="1">
      <alignment horizontal="right" vertical="center" shrinkToFit="1"/>
    </xf>
    <xf numFmtId="244" fontId="19" fillId="2" borderId="26" xfId="0" applyNumberFormat="1" applyFont="1" applyFill="1" applyBorder="1" applyAlignment="1">
      <alignment horizontal="right" vertical="center" shrinkToFit="1"/>
    </xf>
    <xf numFmtId="244" fontId="19" fillId="2" borderId="15" xfId="0" applyNumberFormat="1" applyFont="1" applyFill="1" applyBorder="1" applyAlignment="1">
      <alignment horizontal="right" vertical="center" shrinkToFit="1"/>
    </xf>
    <xf numFmtId="238" fontId="127" fillId="3" borderId="10" xfId="1" quotePrefix="1" applyNumberFormat="1" applyFont="1" applyFill="1" applyBorder="1" applyAlignment="1" applyProtection="1">
      <alignment horizontal="right" vertical="center" shrinkToFit="1"/>
      <protection locked="0"/>
    </xf>
    <xf numFmtId="238" fontId="127" fillId="3" borderId="17"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pplyProtection="1">
      <alignment horizontal="right" vertical="center" shrinkToFit="1"/>
    </xf>
    <xf numFmtId="3" fontId="127" fillId="0" borderId="26" xfId="1" applyNumberFormat="1" applyFont="1" applyFill="1" applyBorder="1" applyAlignment="1" applyProtection="1">
      <alignment horizontal="right" vertical="center" shrinkToFit="1"/>
    </xf>
    <xf numFmtId="0" fontId="22" fillId="0" borderId="10" xfId="0" applyFont="1" applyBorder="1" applyAlignment="1">
      <alignment vertical="top" wrapText="1"/>
    </xf>
    <xf numFmtId="0" fontId="22" fillId="0" borderId="17" xfId="0" applyFont="1" applyBorder="1" applyAlignment="1">
      <alignment vertical="top" wrapText="1"/>
    </xf>
    <xf numFmtId="0" fontId="22" fillId="0" borderId="11" xfId="0" applyFont="1" applyBorder="1" applyAlignment="1">
      <alignment vertical="top" wrapText="1"/>
    </xf>
    <xf numFmtId="0" fontId="22" fillId="0" borderId="13" xfId="0" applyFont="1" applyBorder="1" applyAlignment="1">
      <alignment vertical="top" wrapText="1"/>
    </xf>
    <xf numFmtId="0" fontId="22" fillId="0" borderId="0" xfId="0" applyFont="1" applyAlignment="1">
      <alignment vertical="top" wrapText="1"/>
    </xf>
    <xf numFmtId="0" fontId="22" fillId="0" borderId="20" xfId="0" applyFont="1" applyBorder="1" applyAlignment="1">
      <alignment vertical="top" wrapText="1"/>
    </xf>
    <xf numFmtId="198" fontId="36" fillId="3" borderId="6" xfId="0" applyNumberFormat="1" applyFont="1" applyFill="1" applyBorder="1" applyAlignment="1" applyProtection="1">
      <alignment horizontal="center" vertical="center"/>
      <protection locked="0"/>
    </xf>
    <xf numFmtId="198" fontId="36" fillId="3" borderId="7" xfId="0" applyNumberFormat="1" applyFont="1" applyFill="1" applyBorder="1" applyAlignment="1" applyProtection="1">
      <alignment horizontal="center" vertical="center"/>
      <protection locked="0"/>
    </xf>
    <xf numFmtId="181" fontId="19" fillId="2" borderId="14" xfId="1" applyNumberFormat="1" applyFont="1" applyFill="1" applyBorder="1" applyAlignment="1" applyProtection="1">
      <alignment horizontal="right" vertical="center" shrinkToFit="1"/>
    </xf>
    <xf numFmtId="181" fontId="19" fillId="2" borderId="26" xfId="1" applyNumberFormat="1" applyFont="1" applyFill="1" applyBorder="1" applyAlignment="1" applyProtection="1">
      <alignment horizontal="right" vertical="center" shrinkToFit="1"/>
    </xf>
    <xf numFmtId="181" fontId="19" fillId="2" borderId="15" xfId="1" applyNumberFormat="1" applyFont="1" applyFill="1" applyBorder="1" applyAlignment="1" applyProtection="1">
      <alignment horizontal="right" vertical="center" shrinkToFit="1"/>
    </xf>
    <xf numFmtId="181" fontId="19" fillId="3" borderId="14" xfId="1" applyNumberFormat="1" applyFont="1" applyFill="1" applyBorder="1" applyAlignment="1" applyProtection="1">
      <alignment horizontal="right" vertical="center" shrinkToFit="1"/>
      <protection locked="0"/>
    </xf>
    <xf numFmtId="0" fontId="22" fillId="0" borderId="13" xfId="0" applyFont="1" applyBorder="1" applyAlignment="1">
      <alignment horizontal="left" vertical="center" wrapText="1"/>
    </xf>
    <xf numFmtId="0" fontId="22" fillId="0" borderId="0" xfId="0" applyFont="1" applyAlignment="1">
      <alignment horizontal="left" vertical="center" wrapText="1"/>
    </xf>
    <xf numFmtId="0" fontId="8" fillId="0" borderId="6" xfId="0" applyFont="1" applyBorder="1" applyAlignment="1">
      <alignment horizontal="left" vertical="center" shrinkToFit="1"/>
    </xf>
    <xf numFmtId="0" fontId="8" fillId="0" borderId="7" xfId="0" applyFont="1" applyBorder="1" applyAlignment="1">
      <alignment horizontal="left" vertical="center" shrinkToFit="1"/>
    </xf>
    <xf numFmtId="0" fontId="8" fillId="0" borderId="8" xfId="0" applyFont="1" applyBorder="1" applyAlignment="1">
      <alignment horizontal="left" vertical="center" shrinkToFi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29" fillId="0" borderId="13" xfId="0" applyFont="1" applyBorder="1" applyAlignment="1">
      <alignment horizontal="right" vertical="center" wrapText="1"/>
    </xf>
    <xf numFmtId="0" fontId="29" fillId="0" borderId="0" xfId="0" applyFont="1" applyAlignment="1">
      <alignment horizontal="right" vertical="center" wrapText="1"/>
    </xf>
    <xf numFmtId="0" fontId="29" fillId="0" borderId="20" xfId="0" applyFont="1" applyBorder="1" applyAlignment="1">
      <alignment horizontal="right" vertical="center" wrapText="1"/>
    </xf>
    <xf numFmtId="181" fontId="19" fillId="3" borderId="6" xfId="1" applyNumberFormat="1" applyFont="1" applyFill="1" applyBorder="1" applyAlignment="1" applyProtection="1">
      <alignment horizontal="right" vertical="center" wrapText="1"/>
      <protection locked="0"/>
    </xf>
    <xf numFmtId="181" fontId="19" fillId="3" borderId="7" xfId="1" applyNumberFormat="1" applyFont="1" applyFill="1" applyBorder="1" applyAlignment="1" applyProtection="1">
      <alignment horizontal="right" vertical="center" wrapText="1"/>
      <protection locked="0"/>
    </xf>
    <xf numFmtId="181" fontId="19" fillId="3" borderId="8" xfId="1" applyNumberFormat="1" applyFont="1" applyFill="1" applyBorder="1" applyAlignment="1" applyProtection="1">
      <alignment horizontal="right" vertical="center" wrapText="1"/>
      <protection locked="0"/>
    </xf>
    <xf numFmtId="0" fontId="8" fillId="4" borderId="26" xfId="0" applyFont="1" applyFill="1" applyBorder="1" applyAlignment="1">
      <alignment horizontal="center" vertical="center"/>
    </xf>
    <xf numFmtId="182" fontId="19" fillId="0" borderId="0" xfId="0" applyNumberFormat="1" applyFont="1" applyAlignment="1">
      <alignment horizontal="center" vertical="center" shrinkToFit="1"/>
    </xf>
    <xf numFmtId="198" fontId="36" fillId="3" borderId="6" xfId="0" applyNumberFormat="1" applyFont="1" applyFill="1" applyBorder="1" applyAlignment="1" applyProtection="1">
      <alignment horizontal="center" vertical="center" wrapText="1"/>
      <protection locked="0"/>
    </xf>
    <xf numFmtId="198" fontId="36" fillId="3" borderId="7" xfId="0" applyNumberFormat="1" applyFont="1" applyFill="1" applyBorder="1" applyAlignment="1" applyProtection="1">
      <alignment horizontal="center" vertical="center" wrapText="1"/>
      <protection locked="0"/>
    </xf>
    <xf numFmtId="0" fontId="36" fillId="3" borderId="14" xfId="0" applyFont="1" applyFill="1" applyBorder="1" applyAlignment="1" applyProtection="1">
      <alignment horizontal="center" vertical="center" wrapText="1"/>
      <protection locked="0"/>
    </xf>
    <xf numFmtId="0" fontId="36" fillId="3" borderId="15" xfId="0" applyFont="1" applyFill="1" applyBorder="1" applyAlignment="1" applyProtection="1">
      <alignment horizontal="center" vertical="center" wrapText="1"/>
      <protection locked="0"/>
    </xf>
    <xf numFmtId="0" fontId="16" fillId="3" borderId="6" xfId="0" applyFont="1" applyFill="1" applyBorder="1" applyAlignment="1" applyProtection="1">
      <alignment horizontal="left" vertical="center" wrapText="1"/>
      <protection locked="0"/>
    </xf>
    <xf numFmtId="0" fontId="16" fillId="3" borderId="7" xfId="0" applyFont="1" applyFill="1" applyBorder="1" applyAlignment="1" applyProtection="1">
      <alignment horizontal="left" vertical="center" wrapText="1"/>
      <protection locked="0"/>
    </xf>
    <xf numFmtId="0" fontId="16" fillId="3" borderId="8" xfId="0" applyFont="1" applyFill="1" applyBorder="1" applyAlignment="1" applyProtection="1">
      <alignment horizontal="left" vertical="center" wrapText="1"/>
      <protection locked="0"/>
    </xf>
    <xf numFmtId="192" fontId="19" fillId="0" borderId="15" xfId="1" applyNumberFormat="1" applyFont="1" applyFill="1" applyBorder="1" applyAlignment="1" applyProtection="1">
      <alignment horizontal="center" vertical="center" shrinkToFit="1"/>
    </xf>
    <xf numFmtId="244" fontId="19" fillId="2" borderId="13" xfId="0" applyNumberFormat="1" applyFont="1" applyFill="1" applyBorder="1" applyAlignment="1">
      <alignment horizontal="right" vertical="center" shrinkToFit="1"/>
    </xf>
    <xf numFmtId="244" fontId="19" fillId="2" borderId="0" xfId="0" applyNumberFormat="1" applyFont="1" applyFill="1" applyAlignment="1">
      <alignment horizontal="right" vertical="center" shrinkToFit="1"/>
    </xf>
    <xf numFmtId="244" fontId="19" fillId="2" borderId="20" xfId="0" applyNumberFormat="1" applyFont="1" applyFill="1" applyBorder="1" applyAlignment="1">
      <alignment horizontal="right" vertical="center" shrinkToFit="1"/>
    </xf>
    <xf numFmtId="0" fontId="8" fillId="4" borderId="16" xfId="0" applyFont="1" applyFill="1" applyBorder="1" applyAlignment="1">
      <alignment horizontal="center" vertical="center" shrinkToFit="1"/>
    </xf>
    <xf numFmtId="237" fontId="19" fillId="3" borderId="12" xfId="1" applyNumberFormat="1" applyFont="1" applyFill="1" applyBorder="1" applyAlignment="1" applyProtection="1">
      <alignment horizontal="right" vertical="center" shrinkToFit="1"/>
      <protection locked="0"/>
    </xf>
    <xf numFmtId="0" fontId="26" fillId="5" borderId="13" xfId="0" applyFont="1" applyFill="1" applyBorder="1" applyAlignment="1">
      <alignment horizontal="center" vertical="center" wrapText="1"/>
    </xf>
    <xf numFmtId="0" fontId="26" fillId="5" borderId="0" xfId="0" applyFont="1" applyFill="1" applyAlignment="1">
      <alignment horizontal="center" vertical="center" wrapText="1"/>
    </xf>
    <xf numFmtId="0" fontId="26" fillId="5" borderId="20" xfId="0" applyFont="1" applyFill="1" applyBorder="1" applyAlignment="1">
      <alignment horizontal="center" vertical="center" wrapText="1"/>
    </xf>
    <xf numFmtId="237" fontId="19" fillId="2" borderId="10" xfId="1" applyNumberFormat="1" applyFont="1" applyFill="1" applyBorder="1" applyAlignment="1" applyProtection="1">
      <alignment horizontal="right" vertical="center" shrinkToFit="1"/>
    </xf>
    <xf numFmtId="237" fontId="19" fillId="2" borderId="17" xfId="1" applyNumberFormat="1" applyFont="1" applyFill="1" applyBorder="1" applyAlignment="1" applyProtection="1">
      <alignment horizontal="right" vertical="center" shrinkToFit="1"/>
    </xf>
    <xf numFmtId="237" fontId="19" fillId="2" borderId="11" xfId="1" applyNumberFormat="1" applyFont="1" applyFill="1" applyBorder="1" applyAlignment="1" applyProtection="1">
      <alignment horizontal="right" vertical="center" shrinkToFit="1"/>
    </xf>
    <xf numFmtId="193" fontId="27" fillId="0" borderId="23" xfId="1" applyNumberFormat="1" applyFont="1" applyFill="1" applyBorder="1" applyAlignment="1" applyProtection="1">
      <alignment horizontal="left" vertical="center"/>
    </xf>
    <xf numFmtId="193" fontId="27" fillId="0" borderId="201" xfId="1" applyNumberFormat="1" applyFont="1" applyFill="1" applyBorder="1" applyAlignment="1" applyProtection="1">
      <alignment horizontal="left" vertical="center"/>
    </xf>
    <xf numFmtId="193" fontId="27" fillId="0" borderId="24" xfId="1" applyNumberFormat="1" applyFont="1" applyFill="1" applyBorder="1" applyAlignment="1" applyProtection="1">
      <alignment horizontal="left" vertical="center"/>
    </xf>
    <xf numFmtId="193" fontId="27" fillId="0" borderId="27" xfId="1" applyNumberFormat="1" applyFont="1" applyFill="1" applyBorder="1" applyAlignment="1" applyProtection="1">
      <alignment horizontal="left" vertical="center"/>
    </xf>
    <xf numFmtId="193" fontId="27" fillId="0" borderId="36" xfId="1" applyNumberFormat="1" applyFont="1" applyFill="1" applyBorder="1" applyAlignment="1" applyProtection="1">
      <alignment horizontal="left" vertical="center"/>
    </xf>
    <xf numFmtId="193" fontId="27" fillId="0" borderId="28" xfId="1" applyNumberFormat="1" applyFont="1" applyFill="1" applyBorder="1" applyAlignment="1" applyProtection="1">
      <alignment horizontal="left" vertical="center"/>
    </xf>
    <xf numFmtId="246" fontId="19" fillId="2" borderId="10" xfId="1" applyNumberFormat="1" applyFont="1" applyFill="1" applyBorder="1" applyAlignment="1" applyProtection="1">
      <alignment horizontal="right" vertical="center" shrinkToFit="1"/>
    </xf>
    <xf numFmtId="246" fontId="19" fillId="2" borderId="17" xfId="1" applyNumberFormat="1" applyFont="1" applyFill="1" applyBorder="1" applyAlignment="1" applyProtection="1">
      <alignment horizontal="right" vertical="center" shrinkToFit="1"/>
    </xf>
    <xf numFmtId="246" fontId="19" fillId="2" borderId="11" xfId="1" applyNumberFormat="1" applyFont="1" applyFill="1" applyBorder="1" applyAlignment="1" applyProtection="1">
      <alignment horizontal="right" vertical="center" shrinkToFit="1"/>
    </xf>
    <xf numFmtId="3" fontId="19" fillId="3" borderId="13" xfId="1" applyNumberFormat="1" applyFont="1" applyFill="1" applyBorder="1" applyAlignment="1" applyProtection="1">
      <alignment horizontal="right" vertical="center" shrinkToFit="1"/>
      <protection locked="0"/>
    </xf>
    <xf numFmtId="3" fontId="19" fillId="3" borderId="0" xfId="1" applyNumberFormat="1" applyFont="1" applyFill="1" applyBorder="1" applyAlignment="1" applyProtection="1">
      <alignment horizontal="right" vertical="center" shrinkToFit="1"/>
      <protection locked="0"/>
    </xf>
    <xf numFmtId="3" fontId="19" fillId="3" borderId="14" xfId="1" applyNumberFormat="1" applyFont="1" applyFill="1" applyBorder="1" applyAlignment="1" applyProtection="1">
      <alignment horizontal="right" vertical="center" shrinkToFit="1"/>
      <protection locked="0"/>
    </xf>
    <xf numFmtId="3" fontId="19" fillId="3" borderId="26" xfId="1" applyNumberFormat="1" applyFont="1" applyFill="1" applyBorder="1" applyAlignment="1" applyProtection="1">
      <alignment horizontal="right" vertical="center" shrinkToFit="1"/>
      <protection locked="0"/>
    </xf>
    <xf numFmtId="237" fontId="19" fillId="3" borderId="5" xfId="1" applyNumberFormat="1" applyFont="1" applyFill="1" applyBorder="1" applyAlignment="1" applyProtection="1">
      <alignment horizontal="right" vertical="center" shrinkToFit="1"/>
      <protection locked="0"/>
    </xf>
    <xf numFmtId="245" fontId="19" fillId="3" borderId="17" xfId="1" applyNumberFormat="1" applyFont="1" applyFill="1" applyBorder="1" applyAlignment="1" applyProtection="1">
      <alignment horizontal="right" vertical="center" shrinkToFit="1"/>
      <protection locked="0"/>
    </xf>
    <xf numFmtId="245" fontId="19" fillId="3" borderId="26" xfId="1" applyNumberFormat="1" applyFont="1" applyFill="1" applyBorder="1" applyAlignment="1" applyProtection="1">
      <alignment horizontal="right" vertical="center" shrinkToFit="1"/>
      <protection locked="0"/>
    </xf>
    <xf numFmtId="182" fontId="19" fillId="2" borderId="14" xfId="0" applyNumberFormat="1" applyFont="1" applyFill="1" applyBorder="1" applyAlignment="1">
      <alignment horizontal="right" vertical="center" shrinkToFit="1"/>
    </xf>
    <xf numFmtId="182" fontId="19" fillId="2" borderId="26" xfId="0" applyNumberFormat="1" applyFont="1" applyFill="1" applyBorder="1" applyAlignment="1">
      <alignment horizontal="right" vertical="center" shrinkToFit="1"/>
    </xf>
    <xf numFmtId="182" fontId="19" fillId="2" borderId="15" xfId="0" applyNumberFormat="1" applyFont="1" applyFill="1" applyBorder="1" applyAlignment="1">
      <alignment horizontal="right" vertical="center" shrinkToFit="1"/>
    </xf>
    <xf numFmtId="193" fontId="27" fillId="0" borderId="70" xfId="1" applyNumberFormat="1" applyFont="1" applyFill="1" applyBorder="1" applyAlignment="1" applyProtection="1">
      <alignment horizontal="right" vertical="center"/>
    </xf>
    <xf numFmtId="181" fontId="19" fillId="2" borderId="13" xfId="1" applyNumberFormat="1" applyFont="1" applyFill="1" applyBorder="1" applyAlignment="1" applyProtection="1">
      <alignment horizontal="right" vertical="center" shrinkToFit="1"/>
    </xf>
    <xf numFmtId="181" fontId="19" fillId="2" borderId="0" xfId="1" applyNumberFormat="1" applyFont="1" applyFill="1" applyBorder="1" applyAlignment="1" applyProtection="1">
      <alignment horizontal="right" vertical="center" shrinkToFit="1"/>
    </xf>
    <xf numFmtId="181" fontId="19" fillId="2" borderId="20" xfId="1" applyNumberFormat="1" applyFont="1" applyFill="1" applyBorder="1" applyAlignment="1" applyProtection="1">
      <alignment horizontal="right" vertical="center" shrinkToFit="1"/>
    </xf>
    <xf numFmtId="182" fontId="19" fillId="2" borderId="13" xfId="0" applyNumberFormat="1" applyFont="1" applyFill="1" applyBorder="1" applyAlignment="1">
      <alignment horizontal="right" vertical="center" wrapText="1" shrinkToFit="1"/>
    </xf>
    <xf numFmtId="182" fontId="19" fillId="2" borderId="0" xfId="0" applyNumberFormat="1" applyFont="1" applyFill="1" applyAlignment="1">
      <alignment horizontal="right" vertical="center" wrapText="1" shrinkToFit="1"/>
    </xf>
    <xf numFmtId="182" fontId="19" fillId="2" borderId="20" xfId="0" applyNumberFormat="1" applyFont="1" applyFill="1" applyBorder="1" applyAlignment="1">
      <alignment horizontal="right" vertical="center" wrapText="1" shrinkToFit="1"/>
    </xf>
    <xf numFmtId="0" fontId="8" fillId="4" borderId="29" xfId="0" applyFont="1" applyFill="1" applyBorder="1" applyAlignment="1">
      <alignment horizontal="center" vertical="center" wrapText="1"/>
    </xf>
    <xf numFmtId="0" fontId="8" fillId="3" borderId="6"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8" fillId="3" borderId="8" xfId="0" applyFont="1" applyFill="1" applyBorder="1" applyAlignment="1" applyProtection="1">
      <alignment horizontal="left" vertical="center" wrapText="1"/>
      <protection locked="0"/>
    </xf>
    <xf numFmtId="0" fontId="36" fillId="4" borderId="5" xfId="0" applyFont="1" applyFill="1" applyBorder="1" applyAlignment="1">
      <alignment horizontal="center" vertical="center"/>
    </xf>
    <xf numFmtId="0" fontId="8" fillId="4" borderId="12" xfId="0" applyFont="1" applyFill="1" applyBorder="1" applyAlignment="1">
      <alignment horizontal="center" vertical="center" textRotation="255"/>
    </xf>
    <xf numFmtId="0" fontId="8" fillId="4" borderId="29" xfId="0" applyFont="1" applyFill="1" applyBorder="1" applyAlignment="1">
      <alignment horizontal="center" vertical="center" textRotation="255"/>
    </xf>
    <xf numFmtId="0" fontId="8" fillId="4" borderId="16" xfId="0" applyFont="1" applyFill="1" applyBorder="1" applyAlignment="1">
      <alignment horizontal="center" vertical="center" textRotation="255"/>
    </xf>
    <xf numFmtId="180" fontId="19" fillId="0" borderId="23" xfId="1" applyNumberFormat="1" applyFont="1" applyFill="1" applyBorder="1" applyAlignment="1" applyProtection="1">
      <alignment horizontal="center" vertical="center" wrapText="1"/>
    </xf>
    <xf numFmtId="180" fontId="19" fillId="0" borderId="201" xfId="1" applyNumberFormat="1" applyFont="1" applyFill="1" applyBorder="1" applyAlignment="1" applyProtection="1">
      <alignment horizontal="center" vertical="center" wrapText="1"/>
    </xf>
    <xf numFmtId="180" fontId="19" fillId="0" borderId="24" xfId="1" applyNumberFormat="1" applyFont="1" applyFill="1" applyBorder="1" applyAlignment="1" applyProtection="1">
      <alignment horizontal="center" vertical="center" wrapText="1"/>
    </xf>
    <xf numFmtId="180" fontId="19" fillId="0" borderId="27" xfId="1" applyNumberFormat="1" applyFont="1" applyFill="1" applyBorder="1" applyAlignment="1" applyProtection="1">
      <alignment horizontal="center" vertical="center" wrapText="1"/>
    </xf>
    <xf numFmtId="180" fontId="19" fillId="0" borderId="36" xfId="1" applyNumberFormat="1" applyFont="1" applyFill="1" applyBorder="1" applyAlignment="1" applyProtection="1">
      <alignment horizontal="center" vertical="center" wrapText="1"/>
    </xf>
    <xf numFmtId="180" fontId="19" fillId="0" borderId="28" xfId="1" applyNumberFormat="1" applyFont="1" applyFill="1" applyBorder="1" applyAlignment="1" applyProtection="1">
      <alignment horizontal="center" vertical="center" wrapText="1"/>
    </xf>
    <xf numFmtId="0" fontId="8" fillId="0" borderId="6" xfId="0" applyFont="1" applyBorder="1" applyProtection="1">
      <alignment vertical="center"/>
      <protection locked="0"/>
    </xf>
    <xf numFmtId="0" fontId="8" fillId="0" borderId="7" xfId="0" applyFont="1" applyBorder="1" applyProtection="1">
      <alignment vertical="center"/>
      <protection locked="0"/>
    </xf>
    <xf numFmtId="0" fontId="8" fillId="0" borderId="8" xfId="0" applyFont="1" applyBorder="1" applyProtection="1">
      <alignment vertical="center"/>
      <protection locked="0"/>
    </xf>
    <xf numFmtId="0" fontId="29" fillId="0" borderId="6" xfId="0" applyFont="1" applyBorder="1" applyAlignment="1">
      <alignment vertical="center" wrapText="1"/>
    </xf>
    <xf numFmtId="0" fontId="29" fillId="0" borderId="7" xfId="0" applyFont="1" applyBorder="1" applyAlignment="1">
      <alignment vertical="center" wrapText="1"/>
    </xf>
    <xf numFmtId="0" fontId="29" fillId="0" borderId="8" xfId="0" applyFont="1" applyBorder="1" applyAlignment="1">
      <alignment vertical="center" wrapText="1"/>
    </xf>
    <xf numFmtId="0" fontId="8" fillId="19" borderId="6" xfId="0" applyFont="1" applyFill="1" applyBorder="1" applyProtection="1">
      <alignment vertical="center"/>
      <protection locked="0"/>
    </xf>
    <xf numFmtId="0" fontId="8" fillId="19" borderId="7" xfId="0" applyFont="1" applyFill="1" applyBorder="1" applyProtection="1">
      <alignment vertical="center"/>
      <protection locked="0"/>
    </xf>
    <xf numFmtId="0" fontId="8" fillId="19" borderId="8" xfId="0" applyFont="1" applyFill="1" applyBorder="1" applyProtection="1">
      <alignment vertical="center"/>
      <protection locked="0"/>
    </xf>
    <xf numFmtId="0" fontId="31" fillId="6" borderId="13" xfId="0" applyFont="1" applyFill="1" applyBorder="1" applyAlignment="1">
      <alignment vertical="center" wrapText="1"/>
    </xf>
    <xf numFmtId="0" fontId="31" fillId="6" borderId="0" xfId="0" applyFont="1" applyFill="1" applyAlignment="1">
      <alignment vertical="center" wrapText="1"/>
    </xf>
    <xf numFmtId="0" fontId="88" fillId="5" borderId="6" xfId="0" applyFont="1" applyFill="1" applyBorder="1" applyAlignment="1">
      <alignment horizontal="center" vertical="center" wrapText="1"/>
    </xf>
    <xf numFmtId="0" fontId="88" fillId="5" borderId="7" xfId="0" applyFont="1" applyFill="1" applyBorder="1" applyAlignment="1">
      <alignment horizontal="center" vertical="center" wrapText="1"/>
    </xf>
    <xf numFmtId="0" fontId="88" fillId="5" borderId="8"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15" xfId="0" applyFont="1" applyFill="1" applyBorder="1" applyAlignment="1">
      <alignment horizontal="center" vertical="center" wrapText="1"/>
    </xf>
    <xf numFmtId="180" fontId="19" fillId="0" borderId="215" xfId="1" applyNumberFormat="1" applyFont="1" applyFill="1" applyBorder="1" applyAlignment="1" applyProtection="1">
      <alignment horizontal="right" vertical="center" shrinkToFit="1"/>
    </xf>
    <xf numFmtId="0" fontId="12" fillId="0" borderId="6" xfId="0" applyFont="1" applyBorder="1" applyProtection="1">
      <alignment vertical="center"/>
      <protection locked="0"/>
    </xf>
    <xf numFmtId="0" fontId="12" fillId="0" borderId="7" xfId="0" applyFont="1" applyBorder="1" applyProtection="1">
      <alignment vertical="center"/>
      <protection locked="0"/>
    </xf>
    <xf numFmtId="0" fontId="12" fillId="0" borderId="8" xfId="0" applyFont="1" applyBorder="1" applyProtection="1">
      <alignment vertical="center"/>
      <protection locked="0"/>
    </xf>
    <xf numFmtId="0" fontId="12" fillId="0" borderId="96" xfId="0" applyFont="1" applyBorder="1" applyAlignment="1">
      <alignment vertical="center" wrapText="1"/>
    </xf>
    <xf numFmtId="0" fontId="55" fillId="0" borderId="6" xfId="0" applyFont="1" applyBorder="1" applyAlignment="1" applyProtection="1">
      <alignment horizontal="center" vertical="center"/>
      <protection locked="0"/>
    </xf>
    <xf numFmtId="0" fontId="55" fillId="0" borderId="7" xfId="0" applyFont="1" applyBorder="1" applyAlignment="1" applyProtection="1">
      <alignment horizontal="center" vertical="center"/>
      <protection locked="0"/>
    </xf>
    <xf numFmtId="0" fontId="55" fillId="0" borderId="8" xfId="0" applyFont="1" applyBorder="1" applyAlignment="1" applyProtection="1">
      <alignment horizontal="center" vertical="center"/>
      <protection locked="0"/>
    </xf>
    <xf numFmtId="0" fontId="190" fillId="6" borderId="13" xfId="0" applyFont="1" applyFill="1" applyBorder="1" applyAlignment="1">
      <alignment vertical="center" wrapText="1" shrinkToFit="1"/>
    </xf>
    <xf numFmtId="0" fontId="190" fillId="6" borderId="0" xfId="0" applyFont="1" applyFill="1" applyAlignment="1">
      <alignment vertical="center" wrapText="1" shrinkToFit="1"/>
    </xf>
    <xf numFmtId="0" fontId="22" fillId="0" borderId="13" xfId="0" applyFont="1" applyBorder="1" applyAlignment="1">
      <alignment horizontal="left" vertical="center" shrinkToFit="1"/>
    </xf>
    <xf numFmtId="0" fontId="22" fillId="0" borderId="0" xfId="0" applyFont="1" applyAlignment="1">
      <alignment horizontal="left" vertical="center" shrinkToFit="1"/>
    </xf>
    <xf numFmtId="0" fontId="22" fillId="0" borderId="20" xfId="0" applyFont="1" applyBorder="1" applyAlignment="1">
      <alignment horizontal="left" vertical="center" shrinkToFit="1"/>
    </xf>
    <xf numFmtId="0" fontId="9" fillId="0" borderId="0" xfId="0" applyFont="1" applyAlignment="1">
      <alignment horizontal="center" vertical="center"/>
    </xf>
    <xf numFmtId="0" fontId="8" fillId="0" borderId="0" xfId="0" applyFont="1" applyAlignment="1">
      <alignment horizontal="center" vertical="center"/>
    </xf>
    <xf numFmtId="191" fontId="127" fillId="0" borderId="10" xfId="1" applyNumberFormat="1" applyFont="1" applyFill="1" applyBorder="1" applyAlignment="1" applyProtection="1">
      <alignment horizontal="right" vertical="center" shrinkToFit="1"/>
    </xf>
    <xf numFmtId="191" fontId="127" fillId="0" borderId="17" xfId="1" applyNumberFormat="1" applyFont="1" applyFill="1" applyBorder="1" applyAlignment="1" applyProtection="1">
      <alignment horizontal="right" vertical="center" shrinkToFit="1"/>
    </xf>
    <xf numFmtId="181" fontId="19" fillId="0" borderId="14" xfId="1" applyNumberFormat="1" applyFont="1" applyFill="1" applyBorder="1" applyAlignment="1" applyProtection="1">
      <alignment horizontal="right" vertical="center" shrinkToFit="1"/>
    </xf>
    <xf numFmtId="244" fontId="19" fillId="2" borderId="14" xfId="0" applyNumberFormat="1" applyFont="1" applyFill="1" applyBorder="1" applyAlignment="1">
      <alignment vertical="center" shrinkToFit="1"/>
    </xf>
    <xf numFmtId="244" fontId="19" fillId="2" borderId="26" xfId="0" applyNumberFormat="1" applyFont="1" applyFill="1" applyBorder="1" applyAlignment="1">
      <alignment vertical="center" shrinkToFit="1"/>
    </xf>
    <xf numFmtId="244" fontId="19" fillId="2" borderId="15" xfId="0" applyNumberFormat="1" applyFont="1" applyFill="1" applyBorder="1" applyAlignment="1">
      <alignment vertical="center" shrinkToFit="1"/>
    </xf>
    <xf numFmtId="193" fontId="27" fillId="0" borderId="33" xfId="1" applyNumberFormat="1" applyFont="1" applyFill="1" applyBorder="1" applyAlignment="1" applyProtection="1">
      <alignment horizontal="left" vertical="center"/>
    </xf>
    <xf numFmtId="193" fontId="27" fillId="0" borderId="34" xfId="1" applyNumberFormat="1" applyFont="1" applyFill="1" applyBorder="1" applyAlignment="1" applyProtection="1">
      <alignment horizontal="left" vertical="center"/>
    </xf>
    <xf numFmtId="193" fontId="27" fillId="0" borderId="35" xfId="1" applyNumberFormat="1" applyFont="1" applyFill="1" applyBorder="1" applyAlignment="1" applyProtection="1">
      <alignment horizontal="left" vertical="center"/>
    </xf>
    <xf numFmtId="243" fontId="19" fillId="2" borderId="12" xfId="0" applyNumberFormat="1" applyFont="1" applyFill="1" applyBorder="1" applyAlignment="1">
      <alignment vertical="center" shrinkToFit="1"/>
    </xf>
    <xf numFmtId="181" fontId="19" fillId="2" borderId="16" xfId="1" applyNumberFormat="1" applyFont="1" applyFill="1" applyBorder="1" applyAlignment="1" applyProtection="1">
      <alignment horizontal="right" vertical="center" shrinkToFit="1"/>
    </xf>
    <xf numFmtId="0" fontId="44" fillId="0" borderId="0" xfId="0" applyFont="1" applyAlignment="1">
      <alignment vertical="top" wrapText="1"/>
    </xf>
    <xf numFmtId="0" fontId="36" fillId="4" borderId="7" xfId="0" applyFont="1" applyFill="1" applyBorder="1" applyAlignment="1">
      <alignment horizontal="center" vertical="center"/>
    </xf>
    <xf numFmtId="0" fontId="36" fillId="4" borderId="10" xfId="0" applyFont="1" applyFill="1" applyBorder="1" applyAlignment="1">
      <alignment horizontal="center" vertical="center"/>
    </xf>
    <xf numFmtId="0" fontId="36" fillId="4" borderId="17" xfId="0" applyFont="1" applyFill="1" applyBorder="1" applyAlignment="1">
      <alignment horizontal="center" vertical="center"/>
    </xf>
    <xf numFmtId="0" fontId="36" fillId="4" borderId="11" xfId="0" applyFont="1" applyFill="1" applyBorder="1" applyAlignment="1">
      <alignment horizontal="center" vertical="center"/>
    </xf>
    <xf numFmtId="0" fontId="36" fillId="4" borderId="10" xfId="0" applyFont="1" applyFill="1" applyBorder="1" applyAlignment="1">
      <alignment horizontal="center" vertical="center" wrapText="1"/>
    </xf>
    <xf numFmtId="0" fontId="36" fillId="4" borderId="17" xfId="0" applyFont="1" applyFill="1" applyBorder="1" applyAlignment="1">
      <alignment horizontal="center" vertical="center" wrapText="1"/>
    </xf>
    <xf numFmtId="0" fontId="36" fillId="4" borderId="11" xfId="0" applyFont="1" applyFill="1" applyBorder="1" applyAlignment="1">
      <alignment horizontal="center" vertical="center" wrapText="1"/>
    </xf>
    <xf numFmtId="0" fontId="8" fillId="0" borderId="10" xfId="0" applyFont="1" applyBorder="1" applyAlignment="1">
      <alignment horizontal="center" vertical="center" textRotation="255"/>
    </xf>
    <xf numFmtId="0" fontId="8" fillId="0" borderId="11" xfId="0" applyFont="1" applyBorder="1" applyAlignment="1">
      <alignment horizontal="center" vertical="center" textRotation="255"/>
    </xf>
    <xf numFmtId="0" fontId="8" fillId="0" borderId="13" xfId="0" applyFont="1" applyBorder="1" applyAlignment="1">
      <alignment horizontal="center" vertical="center" textRotation="255"/>
    </xf>
    <xf numFmtId="0" fontId="8" fillId="0" borderId="20" xfId="0" applyFont="1" applyBorder="1" applyAlignment="1">
      <alignment horizontal="center" vertical="center" textRotation="255"/>
    </xf>
    <xf numFmtId="0" fontId="8" fillId="0" borderId="14" xfId="0" applyFont="1" applyBorder="1" applyAlignment="1">
      <alignment horizontal="center" vertical="center" textRotation="255"/>
    </xf>
    <xf numFmtId="0" fontId="8" fillId="0" borderId="15" xfId="0" applyFont="1" applyBorder="1" applyAlignment="1">
      <alignment horizontal="center" vertical="center" textRotation="255"/>
    </xf>
    <xf numFmtId="0" fontId="21" fillId="0" borderId="5" xfId="0" applyFont="1" applyBorder="1" applyAlignment="1">
      <alignment horizontal="center" vertical="center" shrinkToFit="1"/>
    </xf>
    <xf numFmtId="0" fontId="54" fillId="0" borderId="0" xfId="0" applyFont="1" applyAlignment="1">
      <alignment vertical="center" wrapText="1"/>
    </xf>
    <xf numFmtId="0" fontId="54" fillId="0" borderId="20" xfId="0" applyFont="1" applyBorder="1" applyAlignment="1">
      <alignment vertical="center" wrapText="1"/>
    </xf>
    <xf numFmtId="0" fontId="54" fillId="0" borderId="53" xfId="0" applyFont="1" applyBorder="1" applyAlignment="1">
      <alignment horizontal="left" vertical="center" wrapText="1"/>
    </xf>
    <xf numFmtId="0" fontId="44" fillId="0" borderId="0" xfId="0" applyFont="1" applyAlignment="1">
      <alignment horizontal="left" vertical="center" wrapText="1"/>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6" fillId="0" borderId="0" xfId="0" applyFont="1" applyAlignment="1">
      <alignment horizontal="left" vertical="center" wrapText="1"/>
    </xf>
    <xf numFmtId="0" fontId="16" fillId="0" borderId="13" xfId="0" applyFont="1" applyBorder="1" applyAlignment="1">
      <alignment horizontal="left" vertical="center" wrapText="1"/>
    </xf>
    <xf numFmtId="0" fontId="16" fillId="0" borderId="0" xfId="0" applyFont="1" applyAlignment="1">
      <alignment horizontal="left" vertical="center" wrapText="1"/>
    </xf>
    <xf numFmtId="0" fontId="26" fillId="5" borderId="5" xfId="0" applyFont="1" applyFill="1" applyBorder="1" applyAlignment="1">
      <alignment horizontal="center" vertical="center"/>
    </xf>
    <xf numFmtId="0" fontId="11" fillId="0" borderId="0" xfId="0" applyFont="1" applyAlignment="1">
      <alignment horizontal="center" vertical="center"/>
    </xf>
    <xf numFmtId="0" fontId="14" fillId="0" borderId="0" xfId="0" applyFont="1" applyAlignment="1">
      <alignment horizontal="left" vertical="center"/>
    </xf>
    <xf numFmtId="244" fontId="19" fillId="2" borderId="16" xfId="0" applyNumberFormat="1" applyFont="1" applyFill="1" applyBorder="1" applyAlignment="1">
      <alignment vertical="center" shrinkToFit="1"/>
    </xf>
    <xf numFmtId="0" fontId="54" fillId="0" borderId="0" xfId="0" applyFont="1" applyAlignment="1">
      <alignment horizontal="left" vertical="center" wrapText="1"/>
    </xf>
    <xf numFmtId="0" fontId="8" fillId="0" borderId="5" xfId="0" applyFont="1" applyBorder="1" applyAlignment="1">
      <alignment vertical="center" wrapText="1"/>
    </xf>
    <xf numFmtId="0" fontId="8" fillId="0" borderId="5" xfId="0" applyFont="1" applyBorder="1" applyAlignment="1">
      <alignment vertical="center" shrinkToFit="1"/>
    </xf>
    <xf numFmtId="0" fontId="29" fillId="0" borderId="6" xfId="0" applyFont="1" applyBorder="1" applyAlignment="1">
      <alignment horizontal="center" vertical="center" wrapText="1"/>
    </xf>
    <xf numFmtId="0" fontId="29" fillId="0" borderId="8" xfId="0" applyFont="1" applyBorder="1" applyAlignment="1">
      <alignment horizontal="center" vertical="center" wrapText="1"/>
    </xf>
    <xf numFmtId="0" fontId="8" fillId="0" borderId="5" xfId="0" applyFont="1" applyBorder="1" applyAlignment="1">
      <alignment horizontal="center" vertical="center" textRotation="255"/>
    </xf>
    <xf numFmtId="0" fontId="8" fillId="4" borderId="5" xfId="0" applyFont="1" applyFill="1" applyBorder="1" applyAlignment="1">
      <alignment horizontal="center" vertical="center" textRotation="255"/>
    </xf>
    <xf numFmtId="0" fontId="8" fillId="0" borderId="10" xfId="0" applyFont="1" applyBorder="1" applyAlignment="1">
      <alignment vertical="center" textRotation="255" wrapText="1"/>
    </xf>
    <xf numFmtId="0" fontId="8" fillId="0" borderId="11" xfId="0" applyFont="1" applyBorder="1" applyAlignment="1">
      <alignment vertical="center" textRotation="255" wrapText="1"/>
    </xf>
    <xf numFmtId="0" fontId="8" fillId="0" borderId="13" xfId="0" applyFont="1" applyBorder="1" applyAlignment="1">
      <alignment vertical="center" textRotation="255" wrapText="1"/>
    </xf>
    <xf numFmtId="0" fontId="8" fillId="0" borderId="20" xfId="0" applyFont="1" applyBorder="1" applyAlignment="1">
      <alignment vertical="center" textRotation="255" wrapText="1"/>
    </xf>
    <xf numFmtId="0" fontId="22" fillId="0" borderId="10" xfId="0" applyFont="1" applyBorder="1" applyAlignment="1">
      <alignment wrapText="1"/>
    </xf>
    <xf numFmtId="0" fontId="22" fillId="0" borderId="17" xfId="0" applyFont="1" applyBorder="1" applyAlignment="1">
      <alignment wrapText="1"/>
    </xf>
    <xf numFmtId="0" fontId="22" fillId="0" borderId="11" xfId="0" applyFont="1" applyBorder="1" applyAlignment="1">
      <alignment wrapText="1"/>
    </xf>
    <xf numFmtId="0" fontId="22" fillId="0" borderId="13" xfId="0" applyFont="1" applyBorder="1" applyAlignment="1">
      <alignment wrapText="1"/>
    </xf>
    <xf numFmtId="0" fontId="22" fillId="0" borderId="0" xfId="0" applyFont="1" applyAlignment="1">
      <alignment wrapText="1"/>
    </xf>
    <xf numFmtId="0" fontId="22" fillId="0" borderId="20" xfId="0" applyFont="1" applyBorder="1" applyAlignment="1">
      <alignment wrapText="1"/>
    </xf>
    <xf numFmtId="0" fontId="8" fillId="4" borderId="7" xfId="0" applyFont="1" applyFill="1" applyBorder="1" applyAlignment="1">
      <alignment horizontal="center" vertical="center"/>
    </xf>
    <xf numFmtId="0" fontId="8" fillId="0" borderId="14" xfId="0" applyFont="1" applyBorder="1" applyAlignment="1">
      <alignment horizontal="center" vertical="center"/>
    </xf>
    <xf numFmtId="0" fontId="8" fillId="0" borderId="26" xfId="0" applyFont="1" applyBorder="1" applyAlignment="1">
      <alignment horizontal="center" vertical="center"/>
    </xf>
    <xf numFmtId="0" fontId="8" fillId="0" borderId="15" xfId="0" applyFont="1" applyBorder="1" applyAlignment="1">
      <alignment horizontal="center" vertical="center"/>
    </xf>
    <xf numFmtId="197" fontId="20" fillId="3" borderId="5" xfId="0" applyNumberFormat="1" applyFont="1" applyFill="1" applyBorder="1" applyAlignment="1" applyProtection="1">
      <alignment horizontal="right" vertical="center"/>
      <protection locked="0"/>
    </xf>
    <xf numFmtId="0" fontId="29" fillId="0" borderId="42" xfId="0" applyFont="1" applyBorder="1" applyAlignment="1">
      <alignment horizontal="right" vertical="center"/>
    </xf>
    <xf numFmtId="0" fontId="29" fillId="0" borderId="0" xfId="0" applyFont="1" applyAlignment="1">
      <alignment horizontal="right" vertical="center"/>
    </xf>
    <xf numFmtId="0" fontId="29" fillId="0" borderId="20" xfId="0" applyFont="1" applyBorder="1" applyAlignment="1">
      <alignment horizontal="right" vertical="center"/>
    </xf>
    <xf numFmtId="241" fontId="9" fillId="2" borderId="10" xfId="0" applyNumberFormat="1" applyFont="1" applyFill="1" applyBorder="1" applyAlignment="1">
      <alignment horizontal="right"/>
    </xf>
    <xf numFmtId="241" fontId="9" fillId="2" borderId="17" xfId="0" applyNumberFormat="1" applyFont="1" applyFill="1" applyBorder="1" applyAlignment="1">
      <alignment horizontal="right"/>
    </xf>
    <xf numFmtId="241" fontId="9" fillId="2" borderId="11" xfId="0" applyNumberFormat="1" applyFont="1" applyFill="1" applyBorder="1" applyAlignment="1">
      <alignment horizontal="right"/>
    </xf>
    <xf numFmtId="182" fontId="19" fillId="2" borderId="14" xfId="0" applyNumberFormat="1" applyFont="1" applyFill="1" applyBorder="1" applyAlignment="1">
      <alignment horizontal="right" shrinkToFit="1"/>
    </xf>
    <xf numFmtId="182" fontId="19" fillId="2" borderId="26" xfId="0" applyNumberFormat="1" applyFont="1" applyFill="1" applyBorder="1" applyAlignment="1">
      <alignment horizontal="right" shrinkToFit="1"/>
    </xf>
    <xf numFmtId="182" fontId="19" fillId="2" borderId="15" xfId="0" applyNumberFormat="1" applyFont="1" applyFill="1" applyBorder="1" applyAlignment="1">
      <alignment horizontal="right" shrinkToFit="1"/>
    </xf>
    <xf numFmtId="183" fontId="19" fillId="2" borderId="10" xfId="0" applyNumberFormat="1" applyFont="1" applyFill="1" applyBorder="1" applyAlignment="1">
      <alignment horizontal="right" shrinkToFit="1"/>
    </xf>
    <xf numFmtId="183" fontId="19" fillId="2" borderId="17" xfId="0" applyNumberFormat="1" applyFont="1" applyFill="1" applyBorder="1" applyAlignment="1">
      <alignment horizontal="right" shrinkToFit="1"/>
    </xf>
    <xf numFmtId="183" fontId="19" fillId="2" borderId="11" xfId="0" applyNumberFormat="1" applyFont="1" applyFill="1" applyBorder="1" applyAlignment="1">
      <alignment horizontal="right" shrinkToFit="1"/>
    </xf>
    <xf numFmtId="0" fontId="54" fillId="6" borderId="17" xfId="0" applyFont="1" applyFill="1" applyBorder="1" applyAlignment="1">
      <alignment horizontal="left" vertical="center" wrapText="1"/>
    </xf>
    <xf numFmtId="199" fontId="19" fillId="3" borderId="11" xfId="1" applyNumberFormat="1" applyFont="1" applyFill="1" applyBorder="1" applyAlignment="1">
      <alignment horizontal="center" shrinkToFit="1"/>
    </xf>
    <xf numFmtId="199" fontId="19" fillId="3" borderId="15" xfId="1" applyNumberFormat="1" applyFont="1" applyFill="1" applyBorder="1" applyAlignment="1">
      <alignment horizontal="center" shrinkToFit="1"/>
    </xf>
    <xf numFmtId="49" fontId="8" fillId="3" borderId="11" xfId="0" applyNumberFormat="1" applyFont="1" applyFill="1" applyBorder="1" applyAlignment="1">
      <alignment horizontal="center"/>
    </xf>
    <xf numFmtId="49" fontId="8" fillId="3" borderId="15" xfId="0" applyNumberFormat="1" applyFont="1" applyFill="1" applyBorder="1" applyAlignment="1">
      <alignment horizontal="center"/>
    </xf>
    <xf numFmtId="179" fontId="9" fillId="3" borderId="10" xfId="1" applyNumberFormat="1" applyFont="1" applyFill="1" applyBorder="1" applyAlignment="1" applyProtection="1">
      <alignment horizontal="right"/>
      <protection locked="0"/>
    </xf>
    <xf numFmtId="179" fontId="9" fillId="3" borderId="17" xfId="1" applyNumberFormat="1" applyFont="1" applyFill="1" applyBorder="1" applyAlignment="1" applyProtection="1">
      <alignment horizontal="right"/>
      <protection locked="0"/>
    </xf>
    <xf numFmtId="38" fontId="9" fillId="3" borderId="14" xfId="1" applyFont="1" applyFill="1" applyBorder="1" applyAlignment="1" applyProtection="1">
      <alignment horizontal="right"/>
      <protection locked="0"/>
    </xf>
    <xf numFmtId="38" fontId="9" fillId="3" borderId="26" xfId="1" applyFont="1" applyFill="1" applyBorder="1" applyAlignment="1" applyProtection="1">
      <alignment horizontal="right"/>
      <protection locked="0"/>
    </xf>
    <xf numFmtId="9" fontId="9" fillId="2" borderId="10" xfId="0" applyNumberFormat="1" applyFont="1" applyFill="1" applyBorder="1" applyAlignment="1">
      <alignment horizontal="center"/>
    </xf>
    <xf numFmtId="9" fontId="9" fillId="2" borderId="17" xfId="0" applyNumberFormat="1" applyFont="1" applyFill="1" applyBorder="1" applyAlignment="1">
      <alignment horizontal="center"/>
    </xf>
    <xf numFmtId="9" fontId="9" fillId="2" borderId="11" xfId="0" applyNumberFormat="1" applyFont="1" applyFill="1" applyBorder="1" applyAlignment="1">
      <alignment horizontal="center"/>
    </xf>
    <xf numFmtId="9" fontId="9" fillId="2" borderId="13" xfId="0" applyNumberFormat="1" applyFont="1" applyFill="1" applyBorder="1" applyAlignment="1">
      <alignment horizontal="center"/>
    </xf>
    <xf numFmtId="9" fontId="9" fillId="2" borderId="0" xfId="0" applyNumberFormat="1" applyFont="1" applyFill="1" applyAlignment="1">
      <alignment horizontal="center"/>
    </xf>
    <xf numFmtId="9" fontId="9" fillId="2" borderId="20" xfId="0" applyNumberFormat="1" applyFont="1" applyFill="1" applyBorder="1" applyAlignment="1">
      <alignment horizontal="center"/>
    </xf>
    <xf numFmtId="9" fontId="9" fillId="2" borderId="14" xfId="0" applyNumberFormat="1" applyFont="1" applyFill="1" applyBorder="1" applyAlignment="1">
      <alignment horizontal="right"/>
    </xf>
    <xf numFmtId="9" fontId="9" fillId="2" borderId="26" xfId="0" applyNumberFormat="1" applyFont="1" applyFill="1" applyBorder="1" applyAlignment="1">
      <alignment horizontal="right"/>
    </xf>
    <xf numFmtId="9" fontId="9" fillId="2" borderId="15" xfId="0" applyNumberFormat="1" applyFont="1" applyFill="1" applyBorder="1" applyAlignment="1">
      <alignment horizontal="right"/>
    </xf>
    <xf numFmtId="38" fontId="19" fillId="3" borderId="14" xfId="1" applyFont="1" applyFill="1" applyBorder="1" applyAlignment="1" applyProtection="1">
      <alignment horizontal="right" shrinkToFit="1"/>
      <protection locked="0"/>
    </xf>
    <xf numFmtId="38" fontId="19" fillId="3" borderId="26" xfId="1" applyFont="1" applyFill="1" applyBorder="1" applyAlignment="1" applyProtection="1">
      <alignment horizontal="right" shrinkToFit="1"/>
      <protection locked="0"/>
    </xf>
    <xf numFmtId="179" fontId="19" fillId="3" borderId="10" xfId="1" applyNumberFormat="1" applyFont="1" applyFill="1" applyBorder="1" applyAlignment="1" applyProtection="1">
      <alignment horizontal="right" shrinkToFit="1"/>
      <protection locked="0"/>
    </xf>
    <xf numFmtId="179" fontId="19" fillId="3" borderId="17" xfId="1" applyNumberFormat="1" applyFont="1" applyFill="1" applyBorder="1" applyAlignment="1" applyProtection="1">
      <alignment horizontal="right" shrinkToFit="1"/>
      <protection locked="0"/>
    </xf>
    <xf numFmtId="49" fontId="8" fillId="3" borderId="10" xfId="0" applyNumberFormat="1" applyFont="1" applyFill="1" applyBorder="1" applyAlignment="1" applyProtection="1">
      <alignment horizontal="center"/>
      <protection locked="0"/>
    </xf>
    <xf numFmtId="49" fontId="8" fillId="3" borderId="17" xfId="0" applyNumberFormat="1" applyFont="1" applyFill="1" applyBorder="1" applyAlignment="1" applyProtection="1">
      <alignment horizontal="center"/>
      <protection locked="0"/>
    </xf>
    <xf numFmtId="49" fontId="8" fillId="3" borderId="11" xfId="0" applyNumberFormat="1" applyFont="1" applyFill="1" applyBorder="1" applyAlignment="1" applyProtection="1">
      <alignment horizontal="center"/>
      <protection locked="0"/>
    </xf>
    <xf numFmtId="49" fontId="8" fillId="3" borderId="14" xfId="0" applyNumberFormat="1" applyFont="1" applyFill="1" applyBorder="1" applyAlignment="1" applyProtection="1">
      <alignment horizontal="center"/>
      <protection locked="0"/>
    </xf>
    <xf numFmtId="49" fontId="8" fillId="3" borderId="26" xfId="0" applyNumberFormat="1" applyFont="1" applyFill="1" applyBorder="1" applyAlignment="1" applyProtection="1">
      <alignment horizontal="center"/>
      <protection locked="0"/>
    </xf>
    <xf numFmtId="49" fontId="8" fillId="3" borderId="15" xfId="0" applyNumberFormat="1" applyFont="1" applyFill="1" applyBorder="1" applyAlignment="1" applyProtection="1">
      <alignment horizontal="center"/>
      <protection locked="0"/>
    </xf>
    <xf numFmtId="0" fontId="8" fillId="3" borderId="1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36" fillId="0" borderId="5" xfId="0" applyFont="1" applyBorder="1" applyAlignment="1">
      <alignment horizontal="left" vertical="center" wrapText="1" shrinkToFit="1"/>
    </xf>
    <xf numFmtId="0" fontId="36" fillId="0" borderId="5" xfId="0" applyFont="1" applyBorder="1" applyAlignment="1">
      <alignment horizontal="left" vertical="center" shrinkToFit="1"/>
    </xf>
    <xf numFmtId="229" fontId="127" fillId="0" borderId="5" xfId="1" applyNumberFormat="1" applyFont="1" applyFill="1" applyBorder="1" applyAlignment="1">
      <alignment horizontal="right" vertical="center" shrinkToFit="1"/>
    </xf>
    <xf numFmtId="0" fontId="12" fillId="0" borderId="0" xfId="0" quotePrefix="1" applyFont="1" applyAlignment="1">
      <alignment horizontal="center" vertical="center"/>
    </xf>
    <xf numFmtId="0" fontId="12" fillId="0" borderId="20" xfId="0" quotePrefix="1" applyFont="1" applyBorder="1" applyAlignment="1">
      <alignment horizontal="center" vertical="center"/>
    </xf>
    <xf numFmtId="200" fontId="9" fillId="2" borderId="6" xfId="0" applyNumberFormat="1" applyFont="1" applyFill="1" applyBorder="1" applyAlignment="1">
      <alignment horizontal="right" vertical="center" shrinkToFit="1"/>
    </xf>
    <xf numFmtId="200" fontId="9" fillId="2" borderId="8" xfId="0" applyNumberFormat="1" applyFont="1" applyFill="1" applyBorder="1" applyAlignment="1">
      <alignment horizontal="right" vertical="center" shrinkToFit="1"/>
    </xf>
    <xf numFmtId="200" fontId="9" fillId="2" borderId="5" xfId="0" applyNumberFormat="1" applyFont="1" applyFill="1" applyBorder="1" applyAlignment="1">
      <alignment horizontal="right" vertical="center" shrinkToFit="1"/>
    </xf>
    <xf numFmtId="0" fontId="12" fillId="0" borderId="13" xfId="0" quotePrefix="1" applyFont="1" applyBorder="1" applyAlignment="1">
      <alignment horizontal="center" vertical="center"/>
    </xf>
    <xf numFmtId="183" fontId="127" fillId="2" borderId="64" xfId="1" applyNumberFormat="1" applyFont="1" applyFill="1" applyBorder="1" applyAlignment="1">
      <alignment horizontal="right" vertical="center" shrinkToFit="1"/>
    </xf>
    <xf numFmtId="183" fontId="127" fillId="2" borderId="65" xfId="1" applyNumberFormat="1" applyFont="1" applyFill="1" applyBorder="1" applyAlignment="1">
      <alignment horizontal="right" vertical="center" shrinkToFit="1"/>
    </xf>
    <xf numFmtId="183" fontId="127" fillId="2" borderId="69" xfId="1" applyNumberFormat="1" applyFont="1" applyFill="1" applyBorder="1" applyAlignment="1">
      <alignment horizontal="right" vertical="center" shrinkToFit="1"/>
    </xf>
    <xf numFmtId="199" fontId="127" fillId="2" borderId="14" xfId="1" applyNumberFormat="1" applyFont="1" applyFill="1" applyBorder="1" applyAlignment="1" applyProtection="1">
      <alignment horizontal="right" vertical="center" shrinkToFit="1"/>
    </xf>
    <xf numFmtId="199" fontId="127" fillId="2" borderId="26" xfId="1" applyNumberFormat="1" applyFont="1" applyFill="1" applyBorder="1" applyAlignment="1" applyProtection="1">
      <alignment horizontal="right" vertical="center" shrinkToFit="1"/>
    </xf>
    <xf numFmtId="199" fontId="127" fillId="2" borderId="15" xfId="1" applyNumberFormat="1" applyFont="1" applyFill="1" applyBorder="1" applyAlignment="1" applyProtection="1">
      <alignment horizontal="right" vertical="center" shrinkToFit="1"/>
    </xf>
    <xf numFmtId="179" fontId="19" fillId="19" borderId="10" xfId="1" applyNumberFormat="1" applyFont="1" applyFill="1" applyBorder="1" applyAlignment="1" applyProtection="1">
      <alignment horizontal="right" vertical="center" shrinkToFit="1"/>
      <protection locked="0"/>
    </xf>
    <xf numFmtId="179" fontId="19" fillId="19" borderId="17" xfId="1" applyNumberFormat="1" applyFont="1" applyFill="1" applyBorder="1" applyAlignment="1" applyProtection="1">
      <alignment horizontal="right" vertical="center" shrinkToFit="1"/>
      <protection locked="0"/>
    </xf>
    <xf numFmtId="179" fontId="19" fillId="19" borderId="11" xfId="1" applyNumberFormat="1" applyFont="1" applyFill="1" applyBorder="1" applyAlignment="1" applyProtection="1">
      <alignment horizontal="right" vertical="center" shrinkToFit="1"/>
      <protection locked="0"/>
    </xf>
    <xf numFmtId="0" fontId="12" fillId="0" borderId="0" xfId="0" applyFont="1" applyAlignment="1">
      <alignment horizontal="center" vertical="center"/>
    </xf>
    <xf numFmtId="0" fontId="12" fillId="0" borderId="20" xfId="0" applyFont="1" applyBorder="1" applyAlignment="1">
      <alignment horizontal="center" vertical="center"/>
    </xf>
    <xf numFmtId="183" fontId="19" fillId="2" borderId="10" xfId="0" applyNumberFormat="1" applyFont="1" applyFill="1" applyBorder="1" applyAlignment="1">
      <alignment vertical="center" shrinkToFit="1"/>
    </xf>
    <xf numFmtId="183" fontId="19" fillId="2" borderId="17" xfId="0" applyNumberFormat="1" applyFont="1" applyFill="1" applyBorder="1" applyAlignment="1">
      <alignment vertical="center" shrinkToFit="1"/>
    </xf>
    <xf numFmtId="183" fontId="19" fillId="2" borderId="11" xfId="0" applyNumberFormat="1" applyFont="1" applyFill="1" applyBorder="1" applyAlignment="1">
      <alignment vertical="center" shrinkToFit="1"/>
    </xf>
    <xf numFmtId="200" fontId="9" fillId="3" borderId="6" xfId="0" applyNumberFormat="1" applyFont="1" applyFill="1" applyBorder="1" applyAlignment="1" applyProtection="1">
      <alignment horizontal="right" vertical="center" shrinkToFit="1"/>
      <protection locked="0"/>
    </xf>
    <xf numFmtId="200" fontId="9" fillId="3" borderId="8" xfId="0" applyNumberFormat="1" applyFont="1" applyFill="1" applyBorder="1" applyAlignment="1" applyProtection="1">
      <alignment horizontal="right" vertical="center" shrinkToFit="1"/>
      <protection locked="0"/>
    </xf>
    <xf numFmtId="0" fontId="36" fillId="0" borderId="179" xfId="0" applyFont="1" applyBorder="1" applyAlignment="1">
      <alignment vertical="center" wrapText="1"/>
    </xf>
    <xf numFmtId="0" fontId="143" fillId="0" borderId="180" xfId="0" applyFont="1" applyBorder="1" applyAlignment="1">
      <alignment vertical="center" wrapText="1"/>
    </xf>
    <xf numFmtId="0" fontId="143" fillId="0" borderId="181" xfId="0" applyFont="1" applyBorder="1" applyAlignment="1">
      <alignment vertical="center" wrapText="1"/>
    </xf>
    <xf numFmtId="0" fontId="36" fillId="4" borderId="5" xfId="0" applyFont="1" applyFill="1" applyBorder="1" applyAlignment="1">
      <alignment horizontal="center" vertical="center" wrapText="1"/>
    </xf>
    <xf numFmtId="0" fontId="8" fillId="0" borderId="7" xfId="0" applyFont="1" applyBorder="1" applyAlignment="1">
      <alignment horizontal="center"/>
    </xf>
    <xf numFmtId="0" fontId="42" fillId="0" borderId="0" xfId="0" applyFont="1" applyAlignment="1">
      <alignment horizontal="left" vertical="center" shrinkToFit="1"/>
    </xf>
    <xf numFmtId="0" fontId="55" fillId="4" borderId="5" xfId="0" applyFont="1" applyFill="1" applyBorder="1" applyAlignment="1">
      <alignment horizontal="center" vertical="center" shrinkToFit="1"/>
    </xf>
    <xf numFmtId="182" fontId="127" fillId="2" borderId="14" xfId="0" applyNumberFormat="1" applyFont="1" applyFill="1" applyBorder="1" applyAlignment="1">
      <alignment vertical="center" shrinkToFit="1"/>
    </xf>
    <xf numFmtId="182" fontId="127" fillId="2" borderId="26" xfId="0" applyNumberFormat="1" applyFont="1" applyFill="1" applyBorder="1" applyAlignment="1">
      <alignment vertical="center" shrinkToFit="1"/>
    </xf>
    <xf numFmtId="182" fontId="127" fillId="2" borderId="15" xfId="0" applyNumberFormat="1" applyFont="1" applyFill="1" applyBorder="1" applyAlignment="1">
      <alignment vertical="center" shrinkToFit="1"/>
    </xf>
    <xf numFmtId="0" fontId="8" fillId="4" borderId="71" xfId="0" applyFont="1" applyFill="1" applyBorder="1" applyAlignment="1">
      <alignment horizontal="center" vertical="center" wrapText="1"/>
    </xf>
    <xf numFmtId="179" fontId="19" fillId="19" borderId="12" xfId="1" applyNumberFormat="1" applyFont="1" applyFill="1" applyBorder="1" applyAlignment="1" applyProtection="1">
      <alignment horizontal="right" vertical="center" shrinkToFit="1"/>
      <protection locked="0"/>
    </xf>
    <xf numFmtId="191" fontId="19" fillId="0" borderId="10" xfId="1" applyNumberFormat="1" applyFont="1" applyFill="1" applyBorder="1" applyAlignment="1" applyProtection="1">
      <alignment horizontal="right" vertical="center" shrinkToFit="1"/>
    </xf>
    <xf numFmtId="191" fontId="19" fillId="0" borderId="17" xfId="1" applyNumberFormat="1" applyFont="1" applyFill="1" applyBorder="1" applyAlignment="1" applyProtection="1">
      <alignment horizontal="right" vertical="center" shrinkToFit="1"/>
    </xf>
    <xf numFmtId="199" fontId="19" fillId="19" borderId="14" xfId="1" applyNumberFormat="1" applyFont="1" applyFill="1" applyBorder="1" applyAlignment="1" applyProtection="1">
      <alignment horizontal="right" vertical="center" shrinkToFit="1"/>
      <protection locked="0"/>
    </xf>
    <xf numFmtId="199" fontId="19" fillId="19" borderId="26" xfId="1" applyNumberFormat="1" applyFont="1" applyFill="1" applyBorder="1" applyAlignment="1" applyProtection="1">
      <alignment horizontal="right" vertical="center" shrinkToFit="1"/>
      <protection locked="0"/>
    </xf>
    <xf numFmtId="199" fontId="19" fillId="19" borderId="15" xfId="1" applyNumberFormat="1" applyFont="1" applyFill="1" applyBorder="1" applyAlignment="1" applyProtection="1">
      <alignment horizontal="right" vertical="center" shrinkToFit="1"/>
      <protection locked="0"/>
    </xf>
    <xf numFmtId="195" fontId="19" fillId="0" borderId="14" xfId="1" applyNumberFormat="1" applyFont="1" applyFill="1" applyBorder="1" applyAlignment="1">
      <alignment horizontal="right" vertical="center" shrinkToFit="1"/>
    </xf>
    <xf numFmtId="195" fontId="19" fillId="0" borderId="26" xfId="1" applyNumberFormat="1" applyFont="1" applyFill="1" applyBorder="1" applyAlignment="1">
      <alignment horizontal="right" vertical="center" shrinkToFit="1"/>
    </xf>
    <xf numFmtId="0" fontId="8" fillId="4" borderId="7" xfId="0" applyFont="1" applyFill="1" applyBorder="1" applyAlignment="1">
      <alignment horizontal="center" vertical="center" wrapText="1"/>
    </xf>
    <xf numFmtId="0" fontId="36" fillId="4" borderId="63" xfId="0" applyFont="1" applyFill="1" applyBorder="1" applyAlignment="1">
      <alignment horizontal="center" vertical="center" wrapText="1"/>
    </xf>
    <xf numFmtId="0" fontId="36" fillId="4" borderId="16" xfId="0" applyFont="1" applyFill="1" applyBorder="1" applyAlignment="1">
      <alignment horizontal="center" vertical="center" wrapText="1"/>
    </xf>
    <xf numFmtId="0" fontId="22" fillId="0" borderId="55" xfId="0" applyFont="1" applyBorder="1" applyAlignment="1">
      <alignment vertical="center" wrapText="1"/>
    </xf>
    <xf numFmtId="0" fontId="22" fillId="0" borderId="56" xfId="0" applyFont="1" applyBorder="1" applyAlignment="1">
      <alignment vertical="center" wrapText="1"/>
    </xf>
    <xf numFmtId="0" fontId="22" fillId="0" borderId="57" xfId="0" applyFont="1" applyBorder="1" applyAlignment="1">
      <alignment vertical="center" wrapText="1"/>
    </xf>
    <xf numFmtId="0" fontId="22" fillId="0" borderId="58" xfId="0" applyFont="1" applyBorder="1" applyAlignment="1">
      <alignment vertical="center" wrapText="1"/>
    </xf>
    <xf numFmtId="0" fontId="22" fillId="0" borderId="59" xfId="0" applyFont="1" applyBorder="1" applyAlignment="1">
      <alignment vertical="center" wrapText="1"/>
    </xf>
    <xf numFmtId="0" fontId="22" fillId="0" borderId="60" xfId="0" applyFont="1" applyBorder="1" applyAlignment="1">
      <alignment vertical="center" wrapText="1"/>
    </xf>
    <xf numFmtId="0" fontId="22" fillId="0" borderId="61" xfId="0" applyFont="1" applyBorder="1" applyAlignment="1">
      <alignment vertical="center" wrapText="1"/>
    </xf>
    <xf numFmtId="0" fontId="22" fillId="0" borderId="62" xfId="0" applyFont="1" applyBorder="1" applyAlignment="1">
      <alignment vertical="center" wrapText="1"/>
    </xf>
    <xf numFmtId="0" fontId="9" fillId="3" borderId="5" xfId="0" applyFont="1" applyFill="1" applyBorder="1" applyAlignment="1" applyProtection="1">
      <alignment horizontal="center" vertical="center"/>
      <protection locked="0"/>
    </xf>
    <xf numFmtId="0" fontId="36" fillId="0" borderId="6" xfId="5" applyFont="1" applyBorder="1" applyAlignment="1">
      <alignment vertical="center" wrapText="1"/>
    </xf>
    <xf numFmtId="0" fontId="36" fillId="0" borderId="7" xfId="5" applyFont="1" applyBorder="1" applyAlignment="1">
      <alignment vertical="center" wrapText="1"/>
    </xf>
    <xf numFmtId="0" fontId="36" fillId="0" borderId="8" xfId="5" applyFont="1" applyBorder="1" applyAlignment="1">
      <alignment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195" fontId="19" fillId="0" borderId="72" xfId="1" applyNumberFormat="1" applyFont="1" applyFill="1" applyBorder="1" applyAlignment="1">
      <alignment horizontal="right" vertical="center" shrinkToFit="1"/>
    </xf>
    <xf numFmtId="195" fontId="19" fillId="0" borderId="73" xfId="1" applyNumberFormat="1" applyFont="1" applyFill="1" applyBorder="1" applyAlignment="1">
      <alignment horizontal="right" vertical="center" shrinkToFit="1"/>
    </xf>
    <xf numFmtId="0" fontId="9" fillId="4" borderId="6" xfId="0" applyFont="1" applyFill="1" applyBorder="1" applyAlignment="1">
      <alignment vertical="center" shrinkToFit="1"/>
    </xf>
    <xf numFmtId="0" fontId="9" fillId="4" borderId="7" xfId="0" applyFont="1" applyFill="1" applyBorder="1" applyAlignment="1">
      <alignment vertical="center" shrinkToFit="1"/>
    </xf>
    <xf numFmtId="0" fontId="42" fillId="4" borderId="5" xfId="0" applyFont="1" applyFill="1" applyBorder="1" applyAlignment="1">
      <alignment vertical="center" shrinkToFit="1"/>
    </xf>
    <xf numFmtId="0" fontId="29" fillId="0" borderId="179" xfId="0" applyFont="1" applyBorder="1" applyAlignment="1">
      <alignment vertical="center" wrapText="1"/>
    </xf>
    <xf numFmtId="0" fontId="29" fillId="0" borderId="180" xfId="0" applyFont="1" applyBorder="1" applyAlignment="1">
      <alignment vertical="center" wrapText="1"/>
    </xf>
    <xf numFmtId="0" fontId="29" fillId="0" borderId="181" xfId="0" applyFont="1" applyBorder="1" applyAlignment="1">
      <alignment vertical="center" wrapText="1"/>
    </xf>
    <xf numFmtId="0" fontId="42" fillId="0" borderId="0" xfId="0" applyFont="1" applyAlignment="1">
      <alignment horizontal="left" vertical="center"/>
    </xf>
    <xf numFmtId="0" fontId="36" fillId="4" borderId="6" xfId="5" applyFont="1" applyFill="1" applyBorder="1" applyAlignment="1">
      <alignment horizontal="center" vertical="center" wrapText="1"/>
    </xf>
    <xf numFmtId="0" fontId="36" fillId="4" borderId="7" xfId="5" applyFont="1" applyFill="1" applyBorder="1" applyAlignment="1">
      <alignment horizontal="center" vertical="center" wrapText="1"/>
    </xf>
    <xf numFmtId="0" fontId="36" fillId="4" borderId="8" xfId="5" applyFont="1" applyFill="1" applyBorder="1" applyAlignment="1">
      <alignment horizontal="center" vertical="center" wrapText="1"/>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180" fontId="140" fillId="0" borderId="6" xfId="1" applyNumberFormat="1" applyFont="1" applyFill="1" applyBorder="1" applyAlignment="1">
      <alignment horizontal="left" vertical="center"/>
    </xf>
    <xf numFmtId="180" fontId="140" fillId="0" borderId="7" xfId="1" applyNumberFormat="1" applyFont="1" applyFill="1" applyBorder="1" applyAlignment="1">
      <alignment horizontal="left" vertical="center"/>
    </xf>
    <xf numFmtId="180" fontId="140" fillId="0" borderId="8" xfId="1" applyNumberFormat="1" applyFont="1" applyFill="1" applyBorder="1" applyAlignment="1">
      <alignment horizontal="left" vertical="center"/>
    </xf>
    <xf numFmtId="0" fontId="9" fillId="3" borderId="6"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8" fillId="0" borderId="13" xfId="0" quotePrefix="1" applyFont="1" applyBorder="1" applyAlignment="1">
      <alignment horizontal="center" vertical="center"/>
    </xf>
    <xf numFmtId="0" fontId="8" fillId="0" borderId="20" xfId="0" quotePrefix="1" applyFont="1" applyBorder="1" applyAlignment="1">
      <alignment horizontal="center" vertical="center"/>
    </xf>
    <xf numFmtId="201" fontId="9" fillId="3" borderId="6" xfId="0" applyNumberFormat="1" applyFont="1" applyFill="1" applyBorder="1" applyAlignment="1" applyProtection="1">
      <alignment horizontal="right" vertical="center" shrinkToFit="1"/>
      <protection locked="0"/>
    </xf>
    <xf numFmtId="201" fontId="9" fillId="3" borderId="8" xfId="0" applyNumberFormat="1" applyFont="1" applyFill="1" applyBorder="1" applyAlignment="1" applyProtection="1">
      <alignment horizontal="right" vertical="center" shrinkToFit="1"/>
      <protection locked="0"/>
    </xf>
    <xf numFmtId="202" fontId="8" fillId="0" borderId="0" xfId="0" applyNumberFormat="1" applyFont="1" applyAlignment="1">
      <alignment horizontal="center" vertical="center"/>
    </xf>
    <xf numFmtId="0" fontId="8" fillId="4" borderId="63" xfId="0" applyFont="1" applyFill="1" applyBorder="1" applyAlignment="1">
      <alignment horizontal="center" vertical="center" wrapText="1"/>
    </xf>
    <xf numFmtId="239" fontId="19" fillId="2" borderId="64" xfId="1" applyNumberFormat="1" applyFont="1" applyFill="1" applyBorder="1" applyAlignment="1">
      <alignment horizontal="right" vertical="center" shrinkToFit="1"/>
    </xf>
    <xf numFmtId="239" fontId="19" fillId="2" borderId="65" xfId="1" applyNumberFormat="1" applyFont="1" applyFill="1" applyBorder="1" applyAlignment="1">
      <alignment horizontal="right" vertical="center" shrinkToFit="1"/>
    </xf>
    <xf numFmtId="195" fontId="19" fillId="0" borderId="66" xfId="1" applyNumberFormat="1" applyFont="1" applyFill="1" applyBorder="1" applyAlignment="1">
      <alignment horizontal="right" vertical="center" shrinkToFit="1"/>
    </xf>
    <xf numFmtId="195" fontId="19" fillId="0" borderId="67" xfId="1" applyNumberFormat="1" applyFont="1" applyFill="1" applyBorder="1" applyAlignment="1">
      <alignment horizontal="right" vertical="center" shrinkToFit="1"/>
    </xf>
    <xf numFmtId="195" fontId="19" fillId="0" borderId="68" xfId="1" applyNumberFormat="1" applyFont="1" applyFill="1" applyBorder="1" applyAlignment="1">
      <alignment horizontal="right" vertical="center" shrinkToFit="1"/>
    </xf>
    <xf numFmtId="195" fontId="19" fillId="0" borderId="27" xfId="1" applyNumberFormat="1" applyFont="1" applyFill="1" applyBorder="1" applyAlignment="1">
      <alignment horizontal="right" vertical="center" shrinkToFit="1"/>
    </xf>
    <xf numFmtId="195" fontId="19" fillId="0" borderId="36" xfId="1" applyNumberFormat="1" applyFont="1" applyFill="1" applyBorder="1" applyAlignment="1">
      <alignment horizontal="right" vertical="center" shrinkToFit="1"/>
    </xf>
    <xf numFmtId="195" fontId="19" fillId="0" borderId="28" xfId="1" applyNumberFormat="1" applyFont="1" applyFill="1" applyBorder="1" applyAlignment="1">
      <alignment horizontal="right" vertical="center" shrinkToFit="1"/>
    </xf>
    <xf numFmtId="183" fontId="19" fillId="2" borderId="65" xfId="1" applyNumberFormat="1" applyFont="1" applyFill="1" applyBorder="1" applyAlignment="1">
      <alignment horizontal="right" vertical="center" shrinkToFit="1"/>
    </xf>
    <xf numFmtId="183" fontId="19" fillId="2" borderId="69" xfId="1" applyNumberFormat="1" applyFont="1" applyFill="1" applyBorder="1" applyAlignment="1">
      <alignment horizontal="right" vertical="center" shrinkToFit="1"/>
    </xf>
    <xf numFmtId="199" fontId="19" fillId="2" borderId="14" xfId="1" applyNumberFormat="1" applyFont="1" applyFill="1" applyBorder="1" applyAlignment="1" applyProtection="1">
      <alignment horizontal="right" vertical="center" shrinkToFit="1"/>
    </xf>
    <xf numFmtId="199" fontId="19" fillId="2" borderId="26" xfId="1" applyNumberFormat="1" applyFont="1" applyFill="1" applyBorder="1" applyAlignment="1" applyProtection="1">
      <alignment horizontal="right" vertical="center" shrinkToFit="1"/>
    </xf>
    <xf numFmtId="199" fontId="19" fillId="2" borderId="15" xfId="1" applyNumberFormat="1" applyFont="1" applyFill="1" applyBorder="1" applyAlignment="1" applyProtection="1">
      <alignment horizontal="right" vertical="center" shrinkToFit="1"/>
    </xf>
    <xf numFmtId="191" fontId="19" fillId="0" borderId="10" xfId="1" applyNumberFormat="1" applyFont="1" applyFill="1" applyBorder="1" applyAlignment="1">
      <alignment horizontal="right" vertical="center" shrinkToFit="1"/>
    </xf>
    <xf numFmtId="191" fontId="19" fillId="0" borderId="17" xfId="1" applyNumberFormat="1" applyFont="1" applyFill="1" applyBorder="1" applyAlignment="1">
      <alignment horizontal="right" vertical="center" shrinkToFit="1"/>
    </xf>
    <xf numFmtId="0" fontId="130" fillId="0" borderId="0" xfId="0" applyFont="1" applyAlignment="1">
      <alignment vertical="center" wrapText="1"/>
    </xf>
    <xf numFmtId="201" fontId="9" fillId="2" borderId="6" xfId="0" applyNumberFormat="1" applyFont="1" applyFill="1" applyBorder="1" applyAlignment="1">
      <alignment horizontal="right" vertical="center" shrinkToFit="1"/>
    </xf>
    <xf numFmtId="201" fontId="9" fillId="2" borderId="8" xfId="0" applyNumberFormat="1" applyFont="1" applyFill="1" applyBorder="1" applyAlignment="1">
      <alignment horizontal="right" vertical="center" shrinkToFit="1"/>
    </xf>
    <xf numFmtId="0" fontId="12" fillId="0" borderId="13" xfId="0" quotePrefix="1" applyFont="1" applyBorder="1" applyAlignment="1">
      <alignment horizontal="center" vertical="center" shrinkToFit="1"/>
    </xf>
    <xf numFmtId="0" fontId="12" fillId="0" borderId="0" xfId="0" quotePrefix="1" applyFont="1" applyAlignment="1">
      <alignment horizontal="center" vertical="center" shrinkToFit="1"/>
    </xf>
    <xf numFmtId="9" fontId="9" fillId="2" borderId="6" xfId="4" applyFont="1" applyFill="1" applyBorder="1" applyAlignment="1">
      <alignment horizontal="right" vertical="center" shrinkToFit="1"/>
    </xf>
    <xf numFmtId="9" fontId="9" fillId="2" borderId="8" xfId="4" applyFont="1" applyFill="1" applyBorder="1" applyAlignment="1">
      <alignment horizontal="right" vertical="center" shrinkToFit="1"/>
    </xf>
    <xf numFmtId="239" fontId="127" fillId="2" borderId="64" xfId="1" applyNumberFormat="1" applyFont="1" applyFill="1" applyBorder="1" applyAlignment="1" applyProtection="1">
      <alignment horizontal="right" vertical="center" shrinkToFit="1"/>
    </xf>
    <xf numFmtId="239" fontId="127" fillId="2" borderId="65" xfId="1" applyNumberFormat="1" applyFont="1" applyFill="1" applyBorder="1" applyAlignment="1" applyProtection="1">
      <alignment horizontal="right" vertical="center" shrinkToFit="1"/>
    </xf>
    <xf numFmtId="239" fontId="127" fillId="2" borderId="69" xfId="1" applyNumberFormat="1" applyFont="1" applyFill="1" applyBorder="1" applyAlignment="1" applyProtection="1">
      <alignment horizontal="right" vertical="center" shrinkToFit="1"/>
    </xf>
    <xf numFmtId="195" fontId="127" fillId="0" borderId="33" xfId="1" applyNumberFormat="1" applyFont="1" applyFill="1" applyBorder="1" applyAlignment="1">
      <alignment horizontal="right" vertical="center" shrinkToFit="1"/>
    </xf>
    <xf numFmtId="195" fontId="127" fillId="0" borderId="34" xfId="1" applyNumberFormat="1" applyFont="1" applyFill="1" applyBorder="1" applyAlignment="1">
      <alignment horizontal="right" vertical="center" shrinkToFit="1"/>
    </xf>
    <xf numFmtId="195" fontId="127" fillId="0" borderId="35" xfId="1" applyNumberFormat="1" applyFont="1" applyFill="1" applyBorder="1" applyAlignment="1">
      <alignment horizontal="right" vertical="center" shrinkToFit="1"/>
    </xf>
    <xf numFmtId="195" fontId="127" fillId="0" borderId="27" xfId="1" applyNumberFormat="1" applyFont="1" applyFill="1" applyBorder="1" applyAlignment="1">
      <alignment horizontal="right" vertical="center" shrinkToFit="1"/>
    </xf>
    <xf numFmtId="195" fontId="127" fillId="0" borderId="36" xfId="1" applyNumberFormat="1" applyFont="1" applyFill="1" applyBorder="1" applyAlignment="1">
      <alignment horizontal="right" vertical="center" shrinkToFit="1"/>
    </xf>
    <xf numFmtId="195" fontId="127" fillId="0" borderId="28" xfId="1" applyNumberFormat="1" applyFont="1" applyFill="1" applyBorder="1" applyAlignment="1">
      <alignment horizontal="right" vertical="center" shrinkToFit="1"/>
    </xf>
    <xf numFmtId="0" fontId="9" fillId="0" borderId="0" xfId="0" applyFont="1" applyAlignment="1">
      <alignment horizontal="left" vertical="center" shrinkToFit="1"/>
    </xf>
    <xf numFmtId="0" fontId="8" fillId="4" borderId="6" xfId="0" applyFont="1" applyFill="1" applyBorder="1" applyAlignment="1">
      <alignment horizontal="center" vertical="top" wrapText="1"/>
    </xf>
    <xf numFmtId="0" fontId="8" fillId="4" borderId="7" xfId="0" applyFont="1" applyFill="1" applyBorder="1" applyAlignment="1">
      <alignment horizontal="center" vertical="top" wrapText="1"/>
    </xf>
    <xf numFmtId="0" fontId="8" fillId="4" borderId="8" xfId="0" applyFont="1" applyFill="1" applyBorder="1" applyAlignment="1">
      <alignment horizontal="center" vertical="top" wrapText="1"/>
    </xf>
    <xf numFmtId="0" fontId="43" fillId="3" borderId="5" xfId="0" applyFont="1" applyFill="1" applyBorder="1" applyAlignment="1" applyProtection="1">
      <alignment horizontal="center" vertical="center"/>
      <protection locked="0"/>
    </xf>
    <xf numFmtId="204" fontId="127" fillId="0" borderId="5" xfId="1" applyNumberFormat="1" applyFont="1" applyFill="1" applyBorder="1" applyAlignment="1">
      <alignment horizontal="right" vertical="center" shrinkToFit="1"/>
    </xf>
    <xf numFmtId="0" fontId="36" fillId="0" borderId="6" xfId="5" applyFont="1" applyBorder="1" applyAlignment="1">
      <alignment horizontal="left" vertical="center" wrapText="1"/>
    </xf>
    <xf numFmtId="0" fontId="36" fillId="0" borderId="7" xfId="5" applyFont="1" applyBorder="1" applyAlignment="1">
      <alignment horizontal="left" vertical="center" wrapText="1"/>
    </xf>
    <xf numFmtId="0" fontId="36" fillId="0" borderId="8" xfId="5" applyFont="1" applyBorder="1" applyAlignment="1">
      <alignment horizontal="left" vertical="center" wrapText="1"/>
    </xf>
    <xf numFmtId="0" fontId="8" fillId="4" borderId="6" xfId="0" applyFont="1" applyFill="1" applyBorder="1" applyAlignment="1">
      <alignment horizontal="center" vertical="center" shrinkToFit="1"/>
    </xf>
    <xf numFmtId="0" fontId="8" fillId="4" borderId="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17" xfId="0" applyFont="1" applyFill="1" applyBorder="1" applyAlignment="1">
      <alignment horizontal="center" vertical="center" shrinkToFit="1"/>
    </xf>
    <xf numFmtId="0" fontId="8" fillId="4" borderId="26" xfId="0" applyFont="1" applyFill="1" applyBorder="1" applyAlignment="1">
      <alignment horizontal="center" vertical="center" shrinkToFit="1"/>
    </xf>
    <xf numFmtId="0" fontId="8" fillId="0" borderId="0" xfId="0" applyFont="1" applyAlignment="1">
      <alignment horizontal="left" vertical="center" wrapText="1"/>
    </xf>
    <xf numFmtId="0" fontId="54" fillId="0" borderId="17" xfId="0" applyFont="1" applyBorder="1" applyAlignment="1">
      <alignment horizontal="left" vertical="center" wrapText="1"/>
    </xf>
    <xf numFmtId="192" fontId="20" fillId="0" borderId="11" xfId="1" applyNumberFormat="1" applyFont="1" applyFill="1" applyBorder="1" applyAlignment="1">
      <alignment horizontal="center" shrinkToFit="1"/>
    </xf>
    <xf numFmtId="192" fontId="20" fillId="0" borderId="12" xfId="1" applyNumberFormat="1" applyFont="1" applyFill="1" applyBorder="1" applyAlignment="1">
      <alignment horizontal="center" shrinkToFit="1"/>
    </xf>
    <xf numFmtId="192" fontId="20" fillId="0" borderId="15" xfId="1" applyNumberFormat="1" applyFont="1" applyFill="1" applyBorder="1" applyAlignment="1">
      <alignment horizontal="center" shrinkToFit="1"/>
    </xf>
    <xf numFmtId="192" fontId="20" fillId="0" borderId="16" xfId="1" applyNumberFormat="1" applyFont="1" applyFill="1" applyBorder="1" applyAlignment="1">
      <alignment horizontal="center" shrinkToFit="1"/>
    </xf>
    <xf numFmtId="0" fontId="36" fillId="3" borderId="7" xfId="0" applyFont="1" applyFill="1" applyBorder="1" applyAlignment="1" applyProtection="1">
      <alignment horizontal="center" vertical="center"/>
      <protection locked="0"/>
    </xf>
    <xf numFmtId="0" fontId="8" fillId="0" borderId="7" xfId="0" applyFont="1" applyBorder="1" applyAlignment="1">
      <alignment horizontal="center" vertical="center"/>
    </xf>
    <xf numFmtId="239" fontId="19" fillId="2" borderId="10" xfId="1" applyNumberFormat="1" applyFont="1" applyFill="1" applyBorder="1" applyAlignment="1" applyProtection="1">
      <alignment horizontal="right" shrinkToFit="1"/>
    </xf>
    <xf numFmtId="239" fontId="19" fillId="2" borderId="17" xfId="1" applyNumberFormat="1" applyFont="1" applyFill="1" applyBorder="1" applyAlignment="1" applyProtection="1">
      <alignment horizontal="right" shrinkToFit="1"/>
    </xf>
    <xf numFmtId="239" fontId="19" fillId="2" borderId="11" xfId="1" applyNumberFormat="1" applyFont="1" applyFill="1" applyBorder="1" applyAlignment="1" applyProtection="1">
      <alignment horizontal="right" shrinkToFit="1"/>
    </xf>
    <xf numFmtId="237" fontId="19" fillId="3" borderId="10" xfId="1" applyNumberFormat="1" applyFont="1" applyFill="1" applyBorder="1" applyAlignment="1" applyProtection="1">
      <alignment horizontal="right" shrinkToFit="1"/>
      <protection locked="0"/>
    </xf>
    <xf numFmtId="237" fontId="19" fillId="3" borderId="17" xfId="1" applyNumberFormat="1" applyFont="1" applyFill="1" applyBorder="1" applyAlignment="1" applyProtection="1">
      <alignment horizontal="right" shrinkToFit="1"/>
      <protection locked="0"/>
    </xf>
    <xf numFmtId="237" fontId="19" fillId="3" borderId="11" xfId="1" applyNumberFormat="1" applyFont="1" applyFill="1" applyBorder="1" applyAlignment="1" applyProtection="1">
      <alignment horizontal="right" shrinkToFit="1"/>
      <protection locked="0"/>
    </xf>
    <xf numFmtId="199" fontId="19" fillId="2" borderId="14" xfId="1" applyNumberFormat="1" applyFont="1" applyFill="1" applyBorder="1" applyAlignment="1" applyProtection="1">
      <alignment horizontal="right" shrinkToFit="1"/>
    </xf>
    <xf numFmtId="199" fontId="19" fillId="2" borderId="26" xfId="1" applyNumberFormat="1" applyFont="1" applyFill="1" applyBorder="1" applyAlignment="1" applyProtection="1">
      <alignment horizontal="right" shrinkToFit="1"/>
    </xf>
    <xf numFmtId="199" fontId="19" fillId="2" borderId="15" xfId="1" applyNumberFormat="1" applyFont="1" applyFill="1" applyBorder="1" applyAlignment="1" applyProtection="1">
      <alignment horizontal="right" shrinkToFit="1"/>
    </xf>
    <xf numFmtId="199" fontId="19" fillId="3" borderId="14" xfId="1" applyNumberFormat="1" applyFont="1" applyFill="1" applyBorder="1" applyAlignment="1" applyProtection="1">
      <alignment horizontal="right" shrinkToFit="1"/>
      <protection locked="0"/>
    </xf>
    <xf numFmtId="199" fontId="19" fillId="3" borderId="26" xfId="1" applyNumberFormat="1" applyFont="1" applyFill="1" applyBorder="1" applyAlignment="1" applyProtection="1">
      <alignment horizontal="right" shrinkToFit="1"/>
      <protection locked="0"/>
    </xf>
    <xf numFmtId="199" fontId="19" fillId="3" borderId="15" xfId="1" applyNumberFormat="1" applyFont="1" applyFill="1" applyBorder="1" applyAlignment="1" applyProtection="1">
      <alignment horizontal="right" shrinkToFit="1"/>
      <protection locked="0"/>
    </xf>
    <xf numFmtId="191" fontId="19" fillId="3" borderId="10" xfId="1" applyNumberFormat="1" applyFont="1" applyFill="1" applyBorder="1" applyAlignment="1" applyProtection="1">
      <alignment horizontal="right" shrinkToFit="1"/>
      <protection locked="0"/>
    </xf>
    <xf numFmtId="191" fontId="19" fillId="3" borderId="17" xfId="1" applyNumberFormat="1" applyFont="1" applyFill="1" applyBorder="1" applyAlignment="1" applyProtection="1">
      <alignment horizontal="right" shrinkToFit="1"/>
      <protection locked="0"/>
    </xf>
    <xf numFmtId="208" fontId="19" fillId="0" borderId="14" xfId="1" applyNumberFormat="1" applyFont="1" applyFill="1" applyBorder="1" applyAlignment="1">
      <alignment horizontal="right" shrinkToFit="1"/>
    </xf>
    <xf numFmtId="208" fontId="19" fillId="0" borderId="26" xfId="1" applyNumberFormat="1" applyFont="1" applyFill="1" applyBorder="1" applyAlignment="1">
      <alignment horizontal="right" shrinkToFit="1"/>
    </xf>
    <xf numFmtId="0" fontId="8" fillId="0" borderId="6" xfId="0" applyFont="1" applyBorder="1" applyAlignment="1" applyProtection="1">
      <alignment horizontal="center" vertical="top" wrapText="1"/>
      <protection locked="0"/>
    </xf>
    <xf numFmtId="0" fontId="8" fillId="0" borderId="7" xfId="0" applyFont="1" applyBorder="1" applyAlignment="1" applyProtection="1">
      <alignment horizontal="center" vertical="top" wrapText="1"/>
      <protection locked="0"/>
    </xf>
    <xf numFmtId="0" fontId="8" fillId="0" borderId="8" xfId="0" applyFont="1" applyBorder="1" applyAlignment="1" applyProtection="1">
      <alignment horizontal="center" vertical="top" wrapText="1"/>
      <protection locked="0"/>
    </xf>
    <xf numFmtId="9" fontId="36" fillId="2" borderId="107" xfId="0" applyNumberFormat="1" applyFont="1" applyFill="1" applyBorder="1" applyAlignment="1">
      <alignment horizontal="center"/>
    </xf>
    <xf numFmtId="9" fontId="36" fillId="2" borderId="146" xfId="0" applyNumberFormat="1" applyFont="1" applyFill="1" applyBorder="1" applyAlignment="1">
      <alignment horizontal="center"/>
    </xf>
    <xf numFmtId="9" fontId="36" fillId="2" borderId="106" xfId="0" applyNumberFormat="1" applyFont="1" applyFill="1" applyBorder="1" applyAlignment="1">
      <alignment horizontal="center"/>
    </xf>
    <xf numFmtId="182" fontId="127" fillId="2" borderId="10" xfId="0" applyNumberFormat="1" applyFont="1" applyFill="1" applyBorder="1" applyAlignment="1">
      <alignment shrinkToFit="1"/>
    </xf>
    <xf numFmtId="182" fontId="127" fillId="2" borderId="17" xfId="0" applyNumberFormat="1" applyFont="1" applyFill="1" applyBorder="1" applyAlignment="1">
      <alignment shrinkToFit="1"/>
    </xf>
    <xf numFmtId="182" fontId="127" fillId="2" borderId="11" xfId="0" applyNumberFormat="1" applyFont="1" applyFill="1" applyBorder="1" applyAlignment="1">
      <alignment shrinkToFit="1"/>
    </xf>
    <xf numFmtId="182" fontId="127" fillId="2" borderId="72" xfId="0" applyNumberFormat="1" applyFont="1" applyFill="1" applyBorder="1" applyAlignment="1">
      <alignment shrinkToFit="1"/>
    </xf>
    <xf numFmtId="182" fontId="127" fillId="2" borderId="73" xfId="0" applyNumberFormat="1" applyFont="1" applyFill="1" applyBorder="1" applyAlignment="1">
      <alignment shrinkToFit="1"/>
    </xf>
    <xf numFmtId="182" fontId="127" fillId="2" borderId="74" xfId="0" applyNumberFormat="1" applyFont="1" applyFill="1" applyBorder="1" applyAlignment="1">
      <alignment shrinkToFit="1"/>
    </xf>
    <xf numFmtId="9" fontId="36" fillId="3" borderId="10" xfId="0" applyNumberFormat="1" applyFont="1" applyFill="1" applyBorder="1" applyAlignment="1" applyProtection="1">
      <alignment horizontal="right"/>
      <protection locked="0"/>
    </xf>
    <xf numFmtId="9" fontId="36" fillId="3" borderId="17" xfId="0" applyNumberFormat="1" applyFont="1" applyFill="1" applyBorder="1" applyAlignment="1" applyProtection="1">
      <alignment horizontal="right"/>
      <protection locked="0"/>
    </xf>
    <xf numFmtId="9" fontId="36" fillId="3" borderId="11" xfId="0" applyNumberFormat="1" applyFont="1" applyFill="1" applyBorder="1" applyAlignment="1" applyProtection="1">
      <alignment horizontal="right"/>
      <protection locked="0"/>
    </xf>
    <xf numFmtId="9" fontId="36" fillId="3" borderId="72" xfId="0" applyNumberFormat="1" applyFont="1" applyFill="1" applyBorder="1" applyAlignment="1" applyProtection="1">
      <alignment horizontal="right"/>
      <protection locked="0"/>
    </xf>
    <xf numFmtId="9" fontId="36" fillId="3" borderId="73" xfId="0" applyNumberFormat="1" applyFont="1" applyFill="1" applyBorder="1" applyAlignment="1" applyProtection="1">
      <alignment horizontal="right"/>
      <protection locked="0"/>
    </xf>
    <xf numFmtId="9" fontId="36" fillId="3" borderId="74" xfId="0" applyNumberFormat="1" applyFont="1" applyFill="1" applyBorder="1" applyAlignment="1" applyProtection="1">
      <alignment horizontal="right"/>
      <protection locked="0"/>
    </xf>
    <xf numFmtId="199" fontId="127" fillId="2" borderId="107" xfId="1" applyNumberFormat="1" applyFont="1" applyFill="1" applyBorder="1" applyAlignment="1">
      <alignment shrinkToFit="1"/>
    </xf>
    <xf numFmtId="199" fontId="127" fillId="2" borderId="106" xfId="1" applyNumberFormat="1" applyFont="1" applyFill="1" applyBorder="1" applyAlignment="1">
      <alignment shrinkToFit="1"/>
    </xf>
    <xf numFmtId="199" fontId="127" fillId="0" borderId="107" xfId="1" applyNumberFormat="1" applyFont="1" applyFill="1" applyBorder="1" applyAlignment="1">
      <alignment shrinkToFit="1"/>
    </xf>
    <xf numFmtId="0" fontId="144" fillId="0" borderId="107" xfId="1" applyNumberFormat="1" applyFont="1" applyFill="1" applyBorder="1" applyAlignment="1">
      <alignment shrinkToFit="1"/>
    </xf>
    <xf numFmtId="0" fontId="144" fillId="0" borderId="146" xfId="1" applyNumberFormat="1" applyFont="1" applyFill="1" applyBorder="1" applyAlignment="1">
      <alignment shrinkToFit="1"/>
    </xf>
    <xf numFmtId="182" fontId="127" fillId="2" borderId="107" xfId="0" applyNumberFormat="1" applyFont="1" applyFill="1" applyBorder="1" applyAlignment="1">
      <alignment shrinkToFit="1"/>
    </xf>
    <xf numFmtId="182" fontId="127" fillId="2" borderId="146" xfId="0" applyNumberFormat="1" applyFont="1" applyFill="1" applyBorder="1" applyAlignment="1">
      <alignment shrinkToFit="1"/>
    </xf>
    <xf numFmtId="182" fontId="127" fillId="2" borderId="106" xfId="0" applyNumberFormat="1" applyFont="1" applyFill="1" applyBorder="1" applyAlignment="1">
      <alignment shrinkToFit="1"/>
    </xf>
    <xf numFmtId="199" fontId="127" fillId="3" borderId="10" xfId="1" applyNumberFormat="1" applyFont="1" applyFill="1" applyBorder="1" applyAlignment="1" applyProtection="1">
      <alignment shrinkToFit="1"/>
      <protection locked="0"/>
    </xf>
    <xf numFmtId="199" fontId="127" fillId="3" borderId="11" xfId="1" applyNumberFormat="1" applyFont="1" applyFill="1" applyBorder="1" applyAlignment="1" applyProtection="1">
      <alignment shrinkToFit="1"/>
      <protection locked="0"/>
    </xf>
    <xf numFmtId="199" fontId="127" fillId="3" borderId="72" xfId="1" applyNumberFormat="1" applyFont="1" applyFill="1" applyBorder="1" applyAlignment="1" applyProtection="1">
      <alignment shrinkToFit="1"/>
      <protection locked="0"/>
    </xf>
    <xf numFmtId="199"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2" fontId="140" fillId="0" borderId="17" xfId="1" applyNumberFormat="1" applyFont="1" applyFill="1" applyBorder="1" applyAlignment="1">
      <alignment horizontal="right" shrinkToFit="1"/>
    </xf>
    <xf numFmtId="192" fontId="140" fillId="0" borderId="11" xfId="1" applyNumberFormat="1" applyFont="1" applyFill="1" applyBorder="1" applyAlignment="1">
      <alignment horizontal="right" shrinkToFit="1"/>
    </xf>
    <xf numFmtId="192" fontId="140" fillId="0" borderId="73" xfId="1" applyNumberFormat="1" applyFont="1" applyFill="1" applyBorder="1" applyAlignment="1">
      <alignment horizontal="right" shrinkToFit="1"/>
    </xf>
    <xf numFmtId="192" fontId="140" fillId="0" borderId="74" xfId="1" applyNumberFormat="1" applyFont="1" applyFill="1" applyBorder="1" applyAlignment="1">
      <alignment horizontal="right" shrinkToFit="1"/>
    </xf>
    <xf numFmtId="182" fontId="127" fillId="2" borderId="14" xfId="0" applyNumberFormat="1" applyFont="1" applyFill="1" applyBorder="1" applyAlignment="1">
      <alignment shrinkToFit="1"/>
    </xf>
    <xf numFmtId="182" fontId="127" fillId="2" borderId="26" xfId="0" applyNumberFormat="1" applyFont="1" applyFill="1" applyBorder="1" applyAlignment="1">
      <alignment shrinkToFit="1"/>
    </xf>
    <xf numFmtId="182" fontId="127" fillId="2" borderId="15" xfId="0" applyNumberFormat="1" applyFont="1" applyFill="1" applyBorder="1" applyAlignment="1">
      <alignment shrinkToFit="1"/>
    </xf>
    <xf numFmtId="9" fontId="36" fillId="3" borderId="14" xfId="0" applyNumberFormat="1" applyFont="1" applyFill="1" applyBorder="1" applyAlignment="1" applyProtection="1">
      <alignment horizontal="right"/>
      <protection locked="0"/>
    </xf>
    <xf numFmtId="9" fontId="36" fillId="3" borderId="26" xfId="0" applyNumberFormat="1" applyFont="1" applyFill="1" applyBorder="1" applyAlignment="1" applyProtection="1">
      <alignment horizontal="right"/>
      <protection locked="0"/>
    </xf>
    <xf numFmtId="9" fontId="36" fillId="3" borderId="15" xfId="0" applyNumberFormat="1" applyFont="1" applyFill="1" applyBorder="1" applyAlignment="1" applyProtection="1">
      <alignment horizontal="right"/>
      <protection locked="0"/>
    </xf>
    <xf numFmtId="0" fontId="36" fillId="4" borderId="14" xfId="0" applyFont="1" applyFill="1" applyBorder="1" applyAlignment="1">
      <alignment horizontal="center" vertical="center" wrapText="1"/>
    </xf>
    <xf numFmtId="0" fontId="36" fillId="4" borderId="26" xfId="0" applyFont="1" applyFill="1" applyBorder="1" applyAlignment="1">
      <alignment horizontal="center" vertical="center" wrapText="1"/>
    </xf>
    <xf numFmtId="0" fontId="36" fillId="4" borderId="15" xfId="0" applyFont="1" applyFill="1" applyBorder="1" applyAlignment="1">
      <alignment horizontal="center" vertical="center" wrapText="1"/>
    </xf>
    <xf numFmtId="199" fontId="127" fillId="3" borderId="14" xfId="1" applyNumberFormat="1" applyFont="1" applyFill="1" applyBorder="1" applyAlignment="1" applyProtection="1">
      <alignment shrinkToFit="1"/>
      <protection locked="0"/>
    </xf>
    <xf numFmtId="199"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2" fontId="140" fillId="0" borderId="26" xfId="1" applyNumberFormat="1" applyFont="1" applyFill="1" applyBorder="1" applyAlignment="1">
      <alignment horizontal="right" shrinkToFit="1"/>
    </xf>
    <xf numFmtId="192" fontId="140" fillId="0" borderId="15" xfId="1" applyNumberFormat="1" applyFont="1" applyFill="1" applyBorder="1" applyAlignment="1">
      <alignment horizontal="right" shrinkToFit="1"/>
    </xf>
    <xf numFmtId="0" fontId="36" fillId="4" borderId="72" xfId="0" applyFont="1" applyFill="1" applyBorder="1" applyAlignment="1">
      <alignment horizontal="center" vertical="center" wrapText="1"/>
    </xf>
    <xf numFmtId="0" fontId="36" fillId="4" borderId="73" xfId="0" applyFont="1" applyFill="1" applyBorder="1" applyAlignment="1">
      <alignment horizontal="center" vertical="center" wrapText="1"/>
    </xf>
    <xf numFmtId="0" fontId="36" fillId="4" borderId="74" xfId="0" applyFont="1" applyFill="1" applyBorder="1" applyAlignment="1">
      <alignment horizontal="center" vertical="center" wrapText="1"/>
    </xf>
    <xf numFmtId="0" fontId="36" fillId="4" borderId="10" xfId="0" applyFont="1" applyFill="1" applyBorder="1" applyAlignment="1">
      <alignment horizontal="center" vertical="center" wrapText="1" shrinkToFit="1"/>
    </xf>
    <xf numFmtId="0" fontId="36" fillId="4" borderId="11" xfId="0" applyFont="1" applyFill="1" applyBorder="1" applyAlignment="1">
      <alignment horizontal="center" vertical="center" wrapText="1" shrinkToFit="1"/>
    </xf>
    <xf numFmtId="0" fontId="36" fillId="4" borderId="6" xfId="0" applyFont="1" applyFill="1" applyBorder="1" applyAlignment="1">
      <alignment horizontal="center" vertical="center" wrapText="1"/>
    </xf>
    <xf numFmtId="0" fontId="36" fillId="4" borderId="8" xfId="0" applyFont="1" applyFill="1" applyBorder="1" applyAlignment="1">
      <alignment horizontal="center" vertical="center" wrapText="1"/>
    </xf>
    <xf numFmtId="0" fontId="43" fillId="3" borderId="5" xfId="12" applyFont="1" applyFill="1" applyBorder="1" applyAlignment="1" applyProtection="1">
      <alignment horizontal="center" vertical="center"/>
      <protection locked="0"/>
    </xf>
    <xf numFmtId="0" fontId="42" fillId="3" borderId="8" xfId="8" applyFont="1" applyFill="1" applyBorder="1" applyAlignment="1" applyProtection="1">
      <alignment horizontal="center" vertical="center"/>
      <protection locked="0"/>
    </xf>
    <xf numFmtId="0" fontId="42" fillId="3" borderId="5" xfId="8" applyFont="1" applyFill="1" applyBorder="1" applyAlignment="1" applyProtection="1">
      <alignment horizontal="center" vertical="center"/>
      <protection locked="0"/>
    </xf>
    <xf numFmtId="0" fontId="43" fillId="3" borderId="7" xfId="12" applyFont="1" applyFill="1" applyBorder="1" applyAlignment="1" applyProtection="1">
      <alignment horizontal="center" vertical="center"/>
      <protection locked="0"/>
    </xf>
    <xf numFmtId="0" fontId="43" fillId="3" borderId="8" xfId="12" applyFont="1" applyFill="1" applyBorder="1" applyAlignment="1" applyProtection="1">
      <alignment horizontal="center" vertical="center"/>
      <protection locked="0"/>
    </xf>
    <xf numFmtId="0" fontId="36" fillId="4" borderId="107" xfId="0" applyFont="1" applyFill="1" applyBorder="1" applyAlignment="1">
      <alignment horizontal="center" vertical="center" wrapText="1"/>
    </xf>
    <xf numFmtId="0" fontId="36" fillId="4" borderId="146" xfId="0" applyFont="1" applyFill="1" applyBorder="1" applyAlignment="1">
      <alignment horizontal="center" vertical="center" wrapText="1"/>
    </xf>
    <xf numFmtId="0" fontId="36" fillId="4" borderId="106" xfId="0" applyFont="1" applyFill="1" applyBorder="1" applyAlignment="1">
      <alignment horizontal="center" vertical="center" wrapText="1"/>
    </xf>
    <xf numFmtId="0" fontId="42" fillId="3" borderId="6" xfId="8" applyFont="1" applyFill="1" applyBorder="1" applyAlignment="1" applyProtection="1">
      <alignment horizontal="center" vertical="center"/>
      <protection locked="0"/>
    </xf>
    <xf numFmtId="0" fontId="42" fillId="3" borderId="7" xfId="8" applyFont="1" applyFill="1" applyBorder="1" applyAlignment="1" applyProtection="1">
      <alignment horizontal="center" vertical="center"/>
      <protection locked="0"/>
    </xf>
    <xf numFmtId="0" fontId="42" fillId="0" borderId="0" xfId="12" applyFont="1" applyAlignment="1">
      <alignment horizontal="left" vertical="center"/>
    </xf>
    <xf numFmtId="0" fontId="43" fillId="4" borderId="5" xfId="12" applyFont="1" applyFill="1" applyBorder="1" applyAlignment="1">
      <alignment horizontal="center" vertical="center" wrapText="1"/>
    </xf>
    <xf numFmtId="0" fontId="43" fillId="4" borderId="5" xfId="12" applyFont="1" applyFill="1" applyBorder="1" applyAlignment="1">
      <alignment horizontal="center" vertical="center"/>
    </xf>
    <xf numFmtId="0" fontId="43" fillId="4" borderId="12" xfId="12" applyFont="1" applyFill="1" applyBorder="1" applyAlignment="1">
      <alignment horizontal="center" vertical="center"/>
    </xf>
    <xf numFmtId="0" fontId="36" fillId="4" borderId="7" xfId="0" applyFont="1" applyFill="1" applyBorder="1" applyAlignment="1">
      <alignment horizontal="center" vertical="center" wrapText="1"/>
    </xf>
    <xf numFmtId="0" fontId="43" fillId="0" borderId="0" xfId="17" applyFont="1" applyAlignment="1" applyProtection="1">
      <alignment horizontal="center" vertical="center"/>
      <protection locked="0"/>
    </xf>
    <xf numFmtId="0" fontId="36" fillId="0" borderId="0" xfId="17" applyFont="1" applyAlignment="1" applyProtection="1">
      <alignment horizontal="center" vertical="center"/>
      <protection locked="0"/>
    </xf>
    <xf numFmtId="0" fontId="8" fillId="0" borderId="0" xfId="17" applyFont="1" applyAlignment="1" applyProtection="1">
      <alignment horizontal="center"/>
      <protection locked="0"/>
    </xf>
    <xf numFmtId="0" fontId="37" fillId="2" borderId="0" xfId="17" applyFont="1" applyFill="1" applyAlignment="1" applyProtection="1">
      <alignment horizontal="center" vertical="center"/>
      <protection locked="0"/>
    </xf>
    <xf numFmtId="0" fontId="12" fillId="0" borderId="0" xfId="17" applyFont="1" applyAlignment="1" applyProtection="1">
      <alignment horizontal="left" vertical="center" wrapText="1" shrinkToFit="1"/>
      <protection locked="0"/>
    </xf>
    <xf numFmtId="0" fontId="42" fillId="0" borderId="0" xfId="17" applyFont="1" applyAlignment="1" applyProtection="1">
      <alignment wrapText="1"/>
      <protection locked="0"/>
    </xf>
    <xf numFmtId="0" fontId="14" fillId="0" borderId="0" xfId="17" applyFont="1" applyAlignment="1" applyProtection="1">
      <alignment vertical="top" wrapText="1"/>
      <protection locked="0"/>
    </xf>
    <xf numFmtId="0" fontId="14" fillId="0" borderId="0" xfId="17" applyFont="1" applyAlignment="1" applyProtection="1">
      <alignment vertical="top"/>
      <protection locked="0"/>
    </xf>
    <xf numFmtId="0" fontId="9" fillId="4" borderId="78" xfId="17" applyFont="1" applyFill="1" applyBorder="1" applyAlignment="1" applyProtection="1">
      <alignment horizontal="center" vertical="center"/>
      <protection locked="0"/>
    </xf>
    <xf numFmtId="0" fontId="9" fillId="4" borderId="29" xfId="17" applyFont="1" applyFill="1" applyBorder="1" applyAlignment="1" applyProtection="1">
      <alignment horizontal="center" vertical="center"/>
      <protection locked="0"/>
    </xf>
    <xf numFmtId="0" fontId="9" fillId="4" borderId="177" xfId="17" applyFont="1" applyFill="1" applyBorder="1" applyAlignment="1" applyProtection="1">
      <alignment horizontal="center" vertical="center"/>
      <protection locked="0"/>
    </xf>
    <xf numFmtId="0" fontId="9" fillId="4" borderId="182" xfId="17" applyFont="1" applyFill="1" applyBorder="1" applyAlignment="1" applyProtection="1">
      <alignment horizontal="center" vertical="center"/>
      <protection locked="0"/>
    </xf>
    <xf numFmtId="0" fontId="9" fillId="4" borderId="178" xfId="17" applyFont="1" applyFill="1" applyBorder="1" applyProtection="1">
      <alignment vertical="center"/>
      <protection locked="0"/>
    </xf>
    <xf numFmtId="0" fontId="9" fillId="4" borderId="13" xfId="17" applyFont="1" applyFill="1" applyBorder="1" applyProtection="1">
      <alignment vertical="center"/>
      <protection locked="0"/>
    </xf>
    <xf numFmtId="0" fontId="8" fillId="0" borderId="0" xfId="17" applyFont="1" applyAlignment="1" applyProtection="1">
      <alignment horizontal="center" vertical="center"/>
      <protection locked="0"/>
    </xf>
    <xf numFmtId="0" fontId="36" fillId="0" borderId="0" xfId="5" applyFont="1" applyAlignment="1">
      <alignment horizontal="center" vertical="top" textRotation="255" wrapText="1"/>
    </xf>
    <xf numFmtId="0" fontId="9" fillId="0" borderId="0" xfId="17" applyFont="1" applyAlignment="1" applyProtection="1">
      <alignment horizontal="center" vertical="center"/>
      <protection locked="0"/>
    </xf>
    <xf numFmtId="0" fontId="8" fillId="0" borderId="0" xfId="17" applyFont="1" applyAlignment="1" applyProtection="1">
      <alignment vertical="top" textRotation="255"/>
      <protection locked="0"/>
    </xf>
    <xf numFmtId="0" fontId="112" fillId="0" borderId="0" xfId="17" applyFont="1" applyAlignment="1" applyProtection="1">
      <alignment horizontal="center" vertical="center"/>
      <protection locked="0"/>
    </xf>
    <xf numFmtId="0" fontId="77" fillId="5" borderId="5" xfId="17" applyFont="1" applyFill="1" applyBorder="1" applyAlignment="1" applyProtection="1">
      <alignment horizontal="center" vertical="center"/>
      <protection locked="0"/>
    </xf>
    <xf numFmtId="249" fontId="9" fillId="3" borderId="0" xfId="17" applyNumberFormat="1" applyFont="1" applyFill="1" applyAlignment="1" applyProtection="1">
      <alignment horizontal="right"/>
      <protection locked="0"/>
    </xf>
    <xf numFmtId="0" fontId="9" fillId="3" borderId="0" xfId="17" applyFont="1" applyFill="1" applyAlignment="1" applyProtection="1">
      <protection locked="0"/>
    </xf>
    <xf numFmtId="0" fontId="42" fillId="0" borderId="0" xfId="17" applyFont="1" applyAlignment="1" applyProtection="1">
      <alignment horizontal="center" vertical="center"/>
      <protection locked="0"/>
    </xf>
    <xf numFmtId="0" fontId="9" fillId="6" borderId="5" xfId="17" applyFont="1" applyFill="1" applyBorder="1" applyAlignment="1">
      <alignment horizontal="center" vertical="top" wrapText="1"/>
    </xf>
    <xf numFmtId="0" fontId="118" fillId="5" borderId="5" xfId="17" applyFont="1" applyFill="1" applyBorder="1" applyAlignment="1" applyProtection="1">
      <alignment horizontal="center" vertical="center"/>
      <protection locked="0"/>
    </xf>
    <xf numFmtId="0" fontId="9" fillId="0" borderId="102" xfId="17" applyFont="1" applyBorder="1" applyAlignment="1" applyProtection="1">
      <alignment wrapText="1"/>
      <protection locked="0"/>
    </xf>
    <xf numFmtId="0" fontId="10" fillId="6" borderId="6" xfId="17" applyFont="1" applyFill="1" applyBorder="1" applyAlignment="1">
      <alignment horizontal="center" vertical="center"/>
    </xf>
    <xf numFmtId="0" fontId="10" fillId="6" borderId="7" xfId="17" applyFont="1" applyFill="1" applyBorder="1" applyAlignment="1">
      <alignment horizontal="center" vertical="center"/>
    </xf>
    <xf numFmtId="0" fontId="10" fillId="6" borderId="8" xfId="17" applyFont="1" applyFill="1" applyBorder="1" applyAlignment="1">
      <alignment horizontal="center" vertical="center"/>
    </xf>
    <xf numFmtId="0" fontId="6" fillId="6" borderId="6" xfId="17" applyFont="1" applyFill="1" applyBorder="1" applyAlignment="1">
      <alignment horizontal="center" vertical="center"/>
    </xf>
    <xf numFmtId="0" fontId="6" fillId="6" borderId="7" xfId="17" applyFont="1" applyFill="1" applyBorder="1" applyAlignment="1">
      <alignment horizontal="center" vertical="center"/>
    </xf>
    <xf numFmtId="0" fontId="6" fillId="6" borderId="8" xfId="17" applyFont="1" applyFill="1" applyBorder="1" applyAlignment="1">
      <alignment horizontal="center" vertical="center"/>
    </xf>
    <xf numFmtId="0" fontId="9" fillId="6" borderId="10" xfId="17" applyFont="1" applyFill="1" applyBorder="1" applyAlignment="1">
      <alignment horizontal="center" vertical="center"/>
    </xf>
    <xf numFmtId="0" fontId="9" fillId="6" borderId="17" xfId="17" applyFont="1" applyFill="1" applyBorder="1" applyAlignment="1">
      <alignment horizontal="center" vertical="center"/>
    </xf>
    <xf numFmtId="0" fontId="9" fillId="6" borderId="11" xfId="17" applyFont="1" applyFill="1" applyBorder="1" applyAlignment="1">
      <alignment horizontal="center" vertical="center"/>
    </xf>
    <xf numFmtId="0" fontId="9" fillId="6" borderId="13" xfId="17" applyFont="1" applyFill="1" applyBorder="1" applyAlignment="1">
      <alignment horizontal="center" vertical="center"/>
    </xf>
    <xf numFmtId="0" fontId="9" fillId="6" borderId="0" xfId="17" applyFont="1" applyFill="1" applyAlignment="1">
      <alignment horizontal="center" vertical="center"/>
    </xf>
    <xf numFmtId="0" fontId="9" fillId="6" borderId="20" xfId="17" applyFont="1" applyFill="1" applyBorder="1" applyAlignment="1">
      <alignment horizontal="center" vertical="center"/>
    </xf>
    <xf numFmtId="0" fontId="9" fillId="6" borderId="14" xfId="17" applyFont="1" applyFill="1" applyBorder="1" applyAlignment="1">
      <alignment horizontal="center" vertical="center"/>
    </xf>
    <xf numFmtId="0" fontId="9" fillId="6" borderId="26" xfId="17" applyFont="1" applyFill="1" applyBorder="1" applyAlignment="1">
      <alignment horizontal="center" vertical="center"/>
    </xf>
    <xf numFmtId="0" fontId="9" fillId="6" borderId="15" xfId="17" applyFont="1" applyFill="1" applyBorder="1" applyAlignment="1">
      <alignment horizontal="center" vertical="center"/>
    </xf>
    <xf numFmtId="0" fontId="189" fillId="6" borderId="5" xfId="17" applyFont="1" applyFill="1" applyBorder="1" applyAlignment="1">
      <alignment horizontal="center" vertical="center" wrapText="1"/>
    </xf>
    <xf numFmtId="0" fontId="9" fillId="6" borderId="5" xfId="17" applyFont="1" applyFill="1" applyBorder="1" applyAlignment="1">
      <alignment horizontal="center" vertical="center"/>
    </xf>
    <xf numFmtId="0" fontId="189" fillId="6" borderId="12" xfId="17" applyFont="1" applyFill="1" applyBorder="1" applyAlignment="1">
      <alignment horizontal="center" vertical="center" wrapText="1"/>
    </xf>
    <xf numFmtId="0" fontId="189" fillId="6" borderId="29" xfId="17" applyFont="1" applyFill="1" applyBorder="1" applyAlignment="1">
      <alignment horizontal="center" vertical="center" wrapText="1"/>
    </xf>
    <xf numFmtId="0" fontId="189" fillId="6" borderId="16" xfId="17" applyFont="1" applyFill="1" applyBorder="1" applyAlignment="1">
      <alignment horizontal="center" vertical="center" wrapText="1"/>
    </xf>
    <xf numFmtId="0" fontId="6" fillId="6" borderId="5" xfId="17" applyFont="1" applyFill="1" applyBorder="1" applyAlignment="1">
      <alignment horizontal="center" vertical="center"/>
    </xf>
    <xf numFmtId="0" fontId="137" fillId="0" borderId="10" xfId="0" applyFont="1" applyBorder="1" applyAlignment="1">
      <alignment horizontal="left" vertical="center" wrapText="1"/>
    </xf>
    <xf numFmtId="0" fontId="137" fillId="0" borderId="14" xfId="0" applyFont="1" applyBorder="1" applyAlignment="1">
      <alignment horizontal="left" vertical="center" wrapText="1"/>
    </xf>
    <xf numFmtId="0" fontId="137" fillId="0" borderId="12" xfId="0" applyFont="1" applyBorder="1" applyAlignment="1">
      <alignment horizontal="center" vertical="center" wrapText="1"/>
    </xf>
    <xf numFmtId="0" fontId="137" fillId="0" borderId="16" xfId="0" applyFont="1" applyBorder="1" applyAlignment="1">
      <alignment horizontal="center" vertical="center" wrapText="1"/>
    </xf>
    <xf numFmtId="0" fontId="6" fillId="0" borderId="17" xfId="0" applyFont="1" applyBorder="1" applyAlignment="1">
      <alignment vertical="top" wrapText="1"/>
    </xf>
    <xf numFmtId="0" fontId="6" fillId="0" borderId="0" xfId="0" applyFont="1" applyAlignment="1">
      <alignment vertical="top" wrapText="1"/>
    </xf>
    <xf numFmtId="0" fontId="43" fillId="0" borderId="5" xfId="0" applyFont="1" applyBorder="1" applyAlignment="1">
      <alignment horizontal="center" vertical="center" wrapText="1"/>
    </xf>
    <xf numFmtId="0" fontId="55" fillId="3" borderId="5" xfId="0" applyFont="1" applyFill="1" applyBorder="1" applyAlignment="1">
      <alignment horizontal="center" vertical="top" wrapText="1"/>
    </xf>
    <xf numFmtId="0" fontId="43" fillId="3" borderId="5" xfId="0" applyFont="1" applyFill="1" applyBorder="1" applyAlignment="1">
      <alignment horizontal="center" vertical="center" wrapText="1"/>
    </xf>
    <xf numFmtId="0" fontId="43" fillId="0" borderId="29" xfId="0" applyFont="1" applyBorder="1" applyAlignment="1">
      <alignment vertical="center" wrapText="1"/>
    </xf>
    <xf numFmtId="0" fontId="43" fillId="0" borderId="16" xfId="0" applyFont="1" applyBorder="1" applyAlignment="1">
      <alignment vertical="center" wrapText="1"/>
    </xf>
    <xf numFmtId="0" fontId="43" fillId="3" borderId="12" xfId="0" applyFont="1" applyFill="1" applyBorder="1" applyAlignment="1">
      <alignment horizontal="center" vertical="center" wrapText="1"/>
    </xf>
    <xf numFmtId="0" fontId="43" fillId="3" borderId="29" xfId="0" applyFont="1" applyFill="1" applyBorder="1" applyAlignment="1">
      <alignment horizontal="center" vertical="center" wrapText="1"/>
    </xf>
    <xf numFmtId="0" fontId="43" fillId="3" borderId="16" xfId="0" applyFont="1" applyFill="1" applyBorder="1" applyAlignment="1">
      <alignment horizontal="center" vertical="center" wrapText="1"/>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29" xfId="0" applyFont="1" applyBorder="1" applyAlignment="1">
      <alignment horizontal="left" vertical="center" wrapText="1"/>
    </xf>
    <xf numFmtId="0" fontId="43" fillId="0" borderId="16" xfId="0" applyFont="1" applyBorder="1" applyAlignment="1">
      <alignment horizontal="left" vertical="center" wrapText="1"/>
    </xf>
    <xf numFmtId="0" fontId="137" fillId="0" borderId="70" xfId="0" applyFont="1" applyBorder="1" applyAlignment="1">
      <alignment horizontal="center" vertical="center" wrapText="1"/>
    </xf>
    <xf numFmtId="0" fontId="43" fillId="0" borderId="12" xfId="0" applyFont="1" applyBorder="1" applyAlignment="1">
      <alignment vertical="center" wrapText="1"/>
    </xf>
    <xf numFmtId="0" fontId="137" fillId="0" borderId="174" xfId="0" applyFont="1" applyBorder="1" applyAlignment="1">
      <alignment horizontal="center" vertical="center" wrapText="1"/>
    </xf>
    <xf numFmtId="0" fontId="137" fillId="0" borderId="183" xfId="0" applyFont="1" applyBorder="1" applyAlignment="1">
      <alignment horizontal="center" vertical="center" wrapText="1"/>
    </xf>
    <xf numFmtId="0" fontId="137" fillId="0" borderId="111" xfId="0" applyFont="1" applyBorder="1" applyAlignment="1">
      <alignment horizontal="center" vertical="center" wrapText="1"/>
    </xf>
    <xf numFmtId="0" fontId="6" fillId="0" borderId="29" xfId="0" applyFont="1" applyBorder="1" applyAlignment="1">
      <alignment horizontal="left" vertical="center" wrapText="1"/>
    </xf>
    <xf numFmtId="0" fontId="6" fillId="0" borderId="16" xfId="0" applyFont="1" applyBorder="1" applyAlignment="1">
      <alignment horizontal="left" vertical="center" wrapText="1"/>
    </xf>
    <xf numFmtId="0" fontId="134" fillId="3" borderId="12" xfId="0" applyFont="1" applyFill="1" applyBorder="1" applyAlignment="1">
      <alignment horizontal="center" vertical="center" wrapText="1"/>
    </xf>
    <xf numFmtId="0" fontId="134" fillId="3" borderId="29" xfId="0" applyFont="1" applyFill="1" applyBorder="1" applyAlignment="1">
      <alignment horizontal="center" vertical="center" wrapText="1"/>
    </xf>
    <xf numFmtId="0" fontId="134" fillId="3" borderId="16"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137" fillId="3" borderId="12" xfId="0" applyFont="1" applyFill="1" applyBorder="1" applyAlignment="1">
      <alignment horizontal="left" vertical="center" wrapText="1"/>
    </xf>
    <xf numFmtId="0" fontId="137" fillId="3" borderId="29" xfId="0" applyFont="1" applyFill="1" applyBorder="1" applyAlignment="1">
      <alignment horizontal="left" vertical="center" wrapText="1"/>
    </xf>
    <xf numFmtId="0" fontId="137" fillId="3" borderId="16" xfId="0" applyFont="1" applyFill="1" applyBorder="1" applyAlignment="1">
      <alignment horizontal="left" vertical="center" wrapText="1"/>
    </xf>
    <xf numFmtId="0" fontId="137" fillId="3" borderId="5" xfId="0" applyFont="1" applyFill="1" applyBorder="1" applyAlignment="1">
      <alignment horizontal="center" vertical="center" wrapText="1"/>
    </xf>
    <xf numFmtId="0" fontId="137" fillId="0" borderId="13" xfId="0" applyFont="1" applyBorder="1" applyAlignment="1">
      <alignment horizontal="left" vertical="center" wrapText="1"/>
    </xf>
    <xf numFmtId="0" fontId="43" fillId="0" borderId="12" xfId="0" applyFont="1" applyBorder="1" applyAlignment="1">
      <alignment horizontal="center" vertical="top" wrapText="1"/>
    </xf>
    <xf numFmtId="0" fontId="43" fillId="0" borderId="16" xfId="0" applyFont="1" applyBorder="1" applyAlignment="1">
      <alignment horizontal="center" vertical="top" wrapText="1"/>
    </xf>
    <xf numFmtId="0" fontId="43" fillId="0" borderId="10"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4" xfId="0" applyFont="1" applyBorder="1" applyAlignment="1">
      <alignment horizontal="center" vertical="center" wrapText="1"/>
    </xf>
    <xf numFmtId="0" fontId="137" fillId="3" borderId="12" xfId="0" applyFont="1" applyFill="1" applyBorder="1" applyAlignment="1">
      <alignment horizontal="center" vertical="center" wrapText="1"/>
    </xf>
    <xf numFmtId="0" fontId="137" fillId="3" borderId="29" xfId="0" applyFont="1" applyFill="1" applyBorder="1" applyAlignment="1">
      <alignment horizontal="center" vertical="center" wrapText="1"/>
    </xf>
    <xf numFmtId="0" fontId="137" fillId="3" borderId="16" xfId="0" applyFont="1" applyFill="1" applyBorder="1" applyAlignment="1">
      <alignment horizontal="center" vertical="center" wrapText="1"/>
    </xf>
    <xf numFmtId="0" fontId="134" fillId="0" borderId="12" xfId="0" applyFont="1" applyBorder="1" applyAlignment="1">
      <alignment horizontal="left" vertical="center" wrapText="1"/>
    </xf>
    <xf numFmtId="0" fontId="134" fillId="0" borderId="29" xfId="0" applyFont="1" applyBorder="1" applyAlignment="1">
      <alignment horizontal="left" vertical="center" wrapText="1"/>
    </xf>
    <xf numFmtId="0" fontId="43" fillId="0" borderId="13" xfId="0" applyFont="1" applyBorder="1" applyAlignment="1">
      <alignment horizontal="left" vertical="center" wrapText="1"/>
    </xf>
    <xf numFmtId="0" fontId="43" fillId="0" borderId="14" xfId="0" applyFont="1" applyBorder="1" applyAlignment="1">
      <alignment horizontal="left" vertical="center" wrapText="1"/>
    </xf>
    <xf numFmtId="0" fontId="145" fillId="3" borderId="0" xfId="0" applyFont="1" applyFill="1" applyProtection="1">
      <alignment vertical="center"/>
      <protection locked="0"/>
    </xf>
    <xf numFmtId="0" fontId="146" fillId="0" borderId="0" xfId="0" applyFont="1" applyAlignment="1">
      <alignment horizontal="center" vertical="center"/>
    </xf>
    <xf numFmtId="0" fontId="43" fillId="4" borderId="0" xfId="0" applyFont="1" applyFill="1" applyAlignment="1">
      <alignment horizontal="left" vertical="center"/>
    </xf>
    <xf numFmtId="0" fontId="43" fillId="0" borderId="6" xfId="0" applyFont="1" applyBorder="1" applyAlignment="1">
      <alignment vertical="top" wrapText="1"/>
    </xf>
    <xf numFmtId="249" fontId="8" fillId="3" borderId="0" xfId="8" applyNumberFormat="1" applyFont="1" applyFill="1" applyAlignment="1">
      <alignment horizontal="right" vertical="center"/>
    </xf>
    <xf numFmtId="0" fontId="10" fillId="0" borderId="0" xfId="8" applyFont="1" applyAlignment="1">
      <alignment horizontal="center" vertical="center"/>
    </xf>
    <xf numFmtId="0" fontId="12" fillId="0" borderId="42" xfId="8" applyFont="1" applyBorder="1" applyAlignment="1">
      <alignment vertical="center" wrapText="1"/>
    </xf>
    <xf numFmtId="0" fontId="12" fillId="0" borderId="0" xfId="8" applyFont="1" applyAlignment="1">
      <alignment vertical="center" wrapText="1"/>
    </xf>
    <xf numFmtId="0" fontId="12" fillId="0" borderId="43" xfId="8" applyFont="1" applyBorder="1" applyAlignment="1">
      <alignment vertical="center" wrapText="1"/>
    </xf>
    <xf numFmtId="0" fontId="12" fillId="0" borderId="44" xfId="8" applyFont="1" applyBorder="1">
      <alignment vertical="center"/>
    </xf>
    <xf numFmtId="0" fontId="12" fillId="0" borderId="45" xfId="8" applyFont="1" applyBorder="1">
      <alignment vertical="center"/>
    </xf>
    <xf numFmtId="0" fontId="12" fillId="0" borderId="46" xfId="8" applyFont="1" applyBorder="1">
      <alignment vertical="center"/>
    </xf>
    <xf numFmtId="0" fontId="8" fillId="17" borderId="26" xfId="8" applyFont="1" applyFill="1" applyBorder="1" applyAlignment="1">
      <alignment horizontal="center" vertical="center"/>
    </xf>
    <xf numFmtId="0" fontId="196" fillId="3" borderId="5" xfId="27" applyFont="1" applyFill="1" applyBorder="1" applyAlignment="1">
      <alignment horizontal="left" vertical="center"/>
    </xf>
    <xf numFmtId="3" fontId="196" fillId="3" borderId="5" xfId="27" applyNumberFormat="1" applyFont="1" applyFill="1" applyBorder="1" applyAlignment="1">
      <alignment horizontal="right" vertical="center"/>
    </xf>
    <xf numFmtId="0" fontId="196" fillId="0" borderId="5" xfId="27" applyFont="1" applyBorder="1" applyAlignment="1">
      <alignment horizontal="center" vertical="center"/>
    </xf>
    <xf numFmtId="0" fontId="195" fillId="0" borderId="0" xfId="27" applyFont="1" applyAlignment="1">
      <alignment horizontal="center" vertical="center"/>
    </xf>
    <xf numFmtId="0" fontId="196" fillId="17" borderId="5" xfId="27" applyFont="1" applyFill="1" applyBorder="1" applyAlignment="1">
      <alignment horizontal="left" vertical="center"/>
    </xf>
    <xf numFmtId="0" fontId="196" fillId="3" borderId="0" xfId="27" applyFont="1" applyFill="1" applyAlignment="1">
      <alignment horizontal="left" vertical="center" shrinkToFit="1"/>
    </xf>
    <xf numFmtId="0" fontId="196" fillId="3" borderId="0" xfId="27" applyFont="1" applyFill="1" applyAlignment="1">
      <alignment vertical="center" shrinkToFit="1"/>
    </xf>
    <xf numFmtId="3" fontId="197" fillId="0" borderId="0" xfId="27" applyNumberFormat="1" applyFont="1" applyAlignment="1">
      <alignment horizontal="right" vertical="center"/>
    </xf>
    <xf numFmtId="0" fontId="197" fillId="0" borderId="0" xfId="27" applyFont="1" applyAlignment="1">
      <alignment horizontal="right" vertical="center"/>
    </xf>
    <xf numFmtId="0" fontId="196" fillId="0" borderId="0" xfId="27" applyFont="1" applyAlignment="1">
      <alignment vertical="center" shrinkToFit="1"/>
    </xf>
    <xf numFmtId="0" fontId="72" fillId="0" borderId="0" xfId="5" applyFont="1">
      <alignment vertical="center"/>
    </xf>
    <xf numFmtId="0" fontId="72" fillId="0" borderId="0" xfId="5" applyFont="1" applyAlignment="1">
      <alignment vertical="center" wrapText="1"/>
    </xf>
    <xf numFmtId="0" fontId="72" fillId="0" borderId="0" xfId="5" applyFont="1" applyAlignment="1">
      <alignment horizontal="center" vertical="center"/>
    </xf>
    <xf numFmtId="0" fontId="60" fillId="0" borderId="0" xfId="5" applyFont="1">
      <alignment vertical="center"/>
    </xf>
    <xf numFmtId="0" fontId="76" fillId="0" borderId="0" xfId="5" applyFont="1" applyAlignment="1">
      <alignment horizontal="center" vertical="center"/>
    </xf>
    <xf numFmtId="0" fontId="75" fillId="0" borderId="0" xfId="5" applyFont="1" applyAlignment="1">
      <alignment horizontal="center" vertical="center"/>
    </xf>
    <xf numFmtId="0" fontId="72" fillId="3" borderId="0" xfId="5" applyFont="1" applyFill="1" applyAlignment="1">
      <alignment horizontal="left" vertical="center" wrapText="1"/>
    </xf>
    <xf numFmtId="0" fontId="72" fillId="3" borderId="0" xfId="5" applyFont="1" applyFill="1" applyAlignment="1">
      <alignment vertical="center" wrapText="1"/>
    </xf>
    <xf numFmtId="0" fontId="37" fillId="0" borderId="0" xfId="9" applyFont="1" applyAlignment="1">
      <alignment horizontal="left" vertical="center"/>
    </xf>
    <xf numFmtId="0" fontId="12" fillId="0" borderId="0" xfId="9" applyFont="1" applyAlignment="1">
      <alignment horizontal="left" vertical="top" wrapText="1"/>
    </xf>
    <xf numFmtId="0" fontId="12" fillId="0" borderId="0" xfId="9" applyFont="1" applyAlignment="1">
      <alignment horizontal="left" vertical="top"/>
    </xf>
    <xf numFmtId="0" fontId="141" fillId="4" borderId="141" xfId="9" applyFont="1" applyFill="1" applyBorder="1" applyAlignment="1">
      <alignment horizontal="center" vertical="center" wrapText="1"/>
    </xf>
    <xf numFmtId="0" fontId="141" fillId="4" borderId="100" xfId="9" applyFont="1" applyFill="1" applyBorder="1" applyAlignment="1">
      <alignment horizontal="center" vertical="center" wrapText="1"/>
    </xf>
    <xf numFmtId="0" fontId="36" fillId="4" borderId="100" xfId="9" applyFont="1" applyFill="1" applyBorder="1" applyAlignment="1">
      <alignment horizontal="center" vertical="center"/>
    </xf>
    <xf numFmtId="0" fontId="36" fillId="4" borderId="105" xfId="9" applyFont="1" applyFill="1" applyBorder="1" applyAlignment="1">
      <alignment horizontal="center" vertical="center" wrapText="1"/>
    </xf>
    <xf numFmtId="0" fontId="36" fillId="4" borderId="104" xfId="9" applyFont="1" applyFill="1" applyBorder="1" applyAlignment="1">
      <alignment horizontal="center" vertical="center" wrapText="1"/>
    </xf>
    <xf numFmtId="0" fontId="36" fillId="4" borderId="98" xfId="9" applyFont="1" applyFill="1" applyBorder="1" applyAlignment="1">
      <alignment horizontal="center" vertical="center" wrapText="1"/>
    </xf>
    <xf numFmtId="0" fontId="36" fillId="4" borderId="0" xfId="9" applyFont="1" applyFill="1" applyAlignment="1">
      <alignment horizontal="center" vertical="center" wrapText="1"/>
    </xf>
    <xf numFmtId="0" fontId="36" fillId="4" borderId="177" xfId="9" applyFont="1" applyFill="1" applyBorder="1" applyAlignment="1">
      <alignment horizontal="center" vertical="center" wrapText="1"/>
    </xf>
    <xf numFmtId="0" fontId="36" fillId="4" borderId="182" xfId="9" applyFont="1" applyFill="1" applyBorder="1" applyAlignment="1">
      <alignment horizontal="center" vertical="center" wrapText="1"/>
    </xf>
    <xf numFmtId="0" fontId="55" fillId="0" borderId="5" xfId="9" applyFont="1" applyBorder="1" applyAlignment="1">
      <alignment horizontal="center" vertical="center" wrapText="1"/>
    </xf>
    <xf numFmtId="0" fontId="36" fillId="4" borderId="141" xfId="9" applyFont="1" applyFill="1" applyBorder="1" applyAlignment="1">
      <alignment horizontal="center" vertical="center"/>
    </xf>
    <xf numFmtId="0" fontId="36" fillId="4" borderId="144" xfId="9" applyFont="1" applyFill="1" applyBorder="1" applyAlignment="1">
      <alignment horizontal="center" vertical="center"/>
    </xf>
    <xf numFmtId="0" fontId="36" fillId="4" borderId="100" xfId="9" applyFont="1" applyFill="1" applyBorder="1" applyAlignment="1">
      <alignment horizontal="center" vertical="center" wrapText="1"/>
    </xf>
    <xf numFmtId="0" fontId="36" fillId="4" borderId="99" xfId="9" applyFont="1" applyFill="1" applyBorder="1" applyAlignment="1">
      <alignment horizontal="center" vertical="center" wrapText="1"/>
    </xf>
    <xf numFmtId="0" fontId="36" fillId="4" borderId="99" xfId="9" applyFont="1" applyFill="1" applyBorder="1" applyAlignment="1">
      <alignment horizontal="center" vertical="center"/>
    </xf>
    <xf numFmtId="0" fontId="36" fillId="4" borderId="157" xfId="9" applyFont="1" applyFill="1" applyBorder="1" applyAlignment="1">
      <alignment horizontal="center" vertical="center"/>
    </xf>
    <xf numFmtId="0" fontId="36" fillId="4" borderId="157" xfId="9" applyFont="1" applyFill="1" applyBorder="1" applyAlignment="1">
      <alignment horizontal="center" vertical="center" wrapText="1"/>
    </xf>
    <xf numFmtId="0" fontId="147" fillId="0" borderId="5" xfId="9" applyFont="1" applyBorder="1" applyAlignment="1">
      <alignment horizontal="center" vertical="center" wrapText="1"/>
    </xf>
    <xf numFmtId="0" fontId="147" fillId="0" borderId="12" xfId="9" applyFont="1" applyBorder="1" applyAlignment="1">
      <alignment horizontal="center" vertical="center" wrapText="1"/>
    </xf>
    <xf numFmtId="0" fontId="36" fillId="4" borderId="99" xfId="9" applyFont="1" applyFill="1" applyBorder="1" applyAlignment="1">
      <alignment horizontal="center" vertical="center" shrinkToFit="1"/>
    </xf>
    <xf numFmtId="0" fontId="36" fillId="4" borderId="157" xfId="9" applyFont="1" applyFill="1" applyBorder="1" applyAlignment="1">
      <alignment horizontal="center" vertical="center" shrinkToFit="1"/>
    </xf>
    <xf numFmtId="0" fontId="9" fillId="0" borderId="0" xfId="9" applyFont="1">
      <alignment vertical="center"/>
    </xf>
    <xf numFmtId="210" fontId="9" fillId="0" borderId="0" xfId="9" applyNumberFormat="1" applyFont="1" applyAlignment="1">
      <alignment horizontal="center" vertical="center" wrapText="1"/>
    </xf>
    <xf numFmtId="0" fontId="9" fillId="0" borderId="0" xfId="9" applyFont="1" applyAlignment="1">
      <alignment horizontal="center" vertical="center" wrapText="1"/>
    </xf>
    <xf numFmtId="209" fontId="36" fillId="0" borderId="0" xfId="9" applyNumberFormat="1" applyFont="1" applyAlignment="1">
      <alignment vertical="center" shrinkToFit="1"/>
    </xf>
    <xf numFmtId="254" fontId="42" fillId="2" borderId="12" xfId="9" applyNumberFormat="1" applyFont="1" applyFill="1" applyBorder="1" applyAlignment="1">
      <alignment horizontal="center" vertical="center" wrapText="1"/>
    </xf>
    <xf numFmtId="254" fontId="42" fillId="2" borderId="16" xfId="9" applyNumberFormat="1" applyFont="1" applyFill="1" applyBorder="1" applyAlignment="1">
      <alignment horizontal="center" vertical="center" wrapText="1"/>
    </xf>
    <xf numFmtId="209" fontId="55" fillId="0" borderId="0" xfId="9" applyNumberFormat="1" applyFont="1" applyAlignment="1">
      <alignment vertical="center" wrapText="1" shrinkToFit="1"/>
    </xf>
    <xf numFmtId="209" fontId="55" fillId="0" borderId="20" xfId="9" applyNumberFormat="1" applyFont="1" applyBorder="1" applyAlignment="1">
      <alignment vertical="center" shrinkToFit="1"/>
    </xf>
    <xf numFmtId="209" fontId="55" fillId="0" borderId="0" xfId="9" applyNumberFormat="1" applyFont="1" applyAlignment="1">
      <alignment vertical="center" shrinkToFit="1"/>
    </xf>
    <xf numFmtId="212" fontId="77" fillId="5" borderId="5" xfId="9" applyNumberFormat="1" applyFont="1" applyFill="1" applyBorder="1" applyAlignment="1">
      <alignment horizontal="center" vertical="center"/>
    </xf>
    <xf numFmtId="0" fontId="9" fillId="4" borderId="5" xfId="9" applyFont="1" applyFill="1" applyBorder="1" applyAlignment="1">
      <alignment horizontal="center" vertical="center" textRotation="255" shrinkToFit="1"/>
    </xf>
    <xf numFmtId="0" fontId="9" fillId="4" borderId="12" xfId="9" applyFont="1" applyFill="1" applyBorder="1" applyAlignment="1">
      <alignment horizontal="center" vertical="center" textRotation="255" shrinkToFit="1"/>
    </xf>
    <xf numFmtId="213" fontId="8" fillId="0" borderId="0" xfId="9" applyNumberFormat="1" applyFont="1" applyAlignment="1">
      <alignment horizontal="left" vertical="center" wrapText="1"/>
    </xf>
    <xf numFmtId="213" fontId="8" fillId="0" borderId="20" xfId="9" applyNumberFormat="1" applyFont="1" applyBorder="1" applyAlignment="1">
      <alignment horizontal="left" vertical="center" wrapText="1"/>
    </xf>
    <xf numFmtId="213" fontId="166" fillId="2" borderId="7" xfId="18" applyNumberFormat="1" applyFont="1" applyFill="1" applyBorder="1" applyAlignment="1" applyProtection="1">
      <alignment horizontal="left" vertical="center" shrinkToFit="1"/>
      <protection hidden="1"/>
    </xf>
    <xf numFmtId="213" fontId="166" fillId="2" borderId="8" xfId="18" applyNumberFormat="1" applyFont="1" applyFill="1" applyBorder="1" applyAlignment="1" applyProtection="1">
      <alignment horizontal="left" vertical="center" shrinkToFit="1"/>
      <protection hidden="1"/>
    </xf>
    <xf numFmtId="0" fontId="166" fillId="2" borderId="7" xfId="18" applyFont="1" applyFill="1" applyBorder="1" applyAlignment="1" applyProtection="1">
      <alignment horizontal="left" vertical="center" shrinkToFit="1"/>
      <protection hidden="1"/>
    </xf>
    <xf numFmtId="0" fontId="166" fillId="2" borderId="8" xfId="18" applyFont="1" applyFill="1" applyBorder="1" applyAlignment="1" applyProtection="1">
      <alignment horizontal="left" vertical="center" shrinkToFit="1"/>
      <protection hidden="1"/>
    </xf>
    <xf numFmtId="0" fontId="106" fillId="2" borderId="10" xfId="18" applyFont="1" applyFill="1" applyBorder="1" applyAlignment="1" applyProtection="1">
      <alignment horizontal="left" vertical="center"/>
      <protection hidden="1"/>
    </xf>
    <xf numFmtId="0" fontId="106" fillId="2" borderId="17" xfId="18" applyFont="1" applyFill="1" applyBorder="1" applyAlignment="1" applyProtection="1">
      <alignment horizontal="left" vertical="center"/>
      <protection hidden="1"/>
    </xf>
    <xf numFmtId="0" fontId="106" fillId="2" borderId="11" xfId="18" applyFont="1" applyFill="1" applyBorder="1" applyAlignment="1" applyProtection="1">
      <alignment horizontal="left" vertical="center"/>
      <protection hidden="1"/>
    </xf>
    <xf numFmtId="0" fontId="106" fillId="2" borderId="13" xfId="18" applyFont="1" applyFill="1" applyBorder="1" applyAlignment="1" applyProtection="1">
      <alignment horizontal="left" vertical="center"/>
      <protection hidden="1"/>
    </xf>
    <xf numFmtId="0" fontId="106" fillId="2" borderId="0" xfId="18" applyFont="1" applyFill="1" applyAlignment="1" applyProtection="1">
      <alignment horizontal="left" vertical="center"/>
      <protection hidden="1"/>
    </xf>
    <xf numFmtId="0" fontId="106" fillId="2" borderId="20" xfId="18" applyFont="1" applyFill="1" applyBorder="1" applyAlignment="1" applyProtection="1">
      <alignment horizontal="left" vertical="center"/>
      <protection hidden="1"/>
    </xf>
    <xf numFmtId="0" fontId="106" fillId="2" borderId="14" xfId="18" applyFont="1" applyFill="1" applyBorder="1" applyAlignment="1" applyProtection="1">
      <alignment horizontal="left" vertical="center"/>
      <protection hidden="1"/>
    </xf>
    <xf numFmtId="0" fontId="106" fillId="2" borderId="26" xfId="18" applyFont="1" applyFill="1" applyBorder="1" applyAlignment="1" applyProtection="1">
      <alignment horizontal="left" vertical="center"/>
      <protection hidden="1"/>
    </xf>
    <xf numFmtId="0" fontId="106" fillId="2" borderId="15" xfId="18" applyFont="1" applyFill="1" applyBorder="1" applyAlignment="1" applyProtection="1">
      <alignment horizontal="left" vertical="center"/>
      <protection hidden="1"/>
    </xf>
    <xf numFmtId="0" fontId="166" fillId="2" borderId="17" xfId="18" applyFont="1" applyFill="1" applyBorder="1" applyAlignment="1" applyProtection="1">
      <alignment horizontal="left" vertical="center" wrapText="1" shrinkToFit="1"/>
      <protection hidden="1"/>
    </xf>
    <xf numFmtId="0" fontId="166" fillId="2" borderId="11" xfId="18" applyFont="1" applyFill="1" applyBorder="1" applyAlignment="1" applyProtection="1">
      <alignment horizontal="left" vertical="center" wrapText="1" shrinkToFit="1"/>
      <protection hidden="1"/>
    </xf>
    <xf numFmtId="0" fontId="166" fillId="2" borderId="0" xfId="18" applyFont="1" applyFill="1" applyAlignment="1" applyProtection="1">
      <alignment horizontal="left" vertical="center" wrapText="1" shrinkToFit="1"/>
      <protection hidden="1"/>
    </xf>
    <xf numFmtId="0" fontId="166" fillId="2" borderId="20" xfId="18" applyFont="1" applyFill="1" applyBorder="1" applyAlignment="1" applyProtection="1">
      <alignment horizontal="left" vertical="center" wrapText="1" shrinkToFit="1"/>
      <protection hidden="1"/>
    </xf>
    <xf numFmtId="0" fontId="166" fillId="2" borderId="26" xfId="18" applyFont="1" applyFill="1" applyBorder="1" applyAlignment="1" applyProtection="1">
      <alignment horizontal="left" vertical="center" wrapText="1" shrinkToFit="1"/>
      <protection hidden="1"/>
    </xf>
    <xf numFmtId="0" fontId="166" fillId="2" borderId="15" xfId="18" applyFont="1" applyFill="1" applyBorder="1" applyAlignment="1" applyProtection="1">
      <alignment horizontal="left" vertical="center" wrapText="1" shrinkToFit="1"/>
      <protection hidden="1"/>
    </xf>
    <xf numFmtId="0" fontId="106" fillId="3" borderId="5" xfId="18" applyFont="1" applyFill="1" applyBorder="1" applyAlignment="1" applyProtection="1">
      <alignment horizontal="center" vertical="center"/>
      <protection locked="0"/>
    </xf>
    <xf numFmtId="0" fontId="164" fillId="4" borderId="0" xfId="18" quotePrefix="1" applyFont="1" applyFill="1" applyAlignment="1" applyProtection="1">
      <alignment horizontal="right" vertical="center" shrinkToFit="1"/>
      <protection hidden="1"/>
    </xf>
    <xf numFmtId="0" fontId="164" fillId="4" borderId="176" xfId="18" quotePrefix="1" applyFont="1" applyFill="1" applyBorder="1" applyAlignment="1" applyProtection="1">
      <alignment horizontal="right" vertical="center" shrinkToFit="1"/>
      <protection hidden="1"/>
    </xf>
    <xf numFmtId="0" fontId="3" fillId="3" borderId="203" xfId="18" applyFill="1" applyBorder="1" applyAlignment="1" applyProtection="1">
      <alignment horizontal="center" vertical="center"/>
      <protection locked="0"/>
    </xf>
    <xf numFmtId="0" fontId="3" fillId="3" borderId="204" xfId="18" applyFill="1" applyBorder="1" applyAlignment="1" applyProtection="1">
      <alignment horizontal="center" vertical="center"/>
      <protection locked="0"/>
    </xf>
    <xf numFmtId="0" fontId="3" fillId="3" borderId="205" xfId="18" applyFill="1" applyBorder="1" applyAlignment="1" applyProtection="1">
      <alignment horizontal="center" vertical="center"/>
      <protection locked="0"/>
    </xf>
    <xf numFmtId="0" fontId="3" fillId="4" borderId="0" xfId="18" quotePrefix="1" applyFill="1" applyAlignment="1" applyProtection="1">
      <alignment horizontal="right" vertical="center"/>
      <protection hidden="1"/>
    </xf>
    <xf numFmtId="0" fontId="106" fillId="0" borderId="0" xfId="18" applyFont="1" applyAlignment="1" applyProtection="1">
      <alignment horizontal="center" vertical="center"/>
      <protection hidden="1"/>
    </xf>
    <xf numFmtId="0" fontId="106" fillId="0" borderId="0" xfId="18" applyFont="1" applyAlignment="1" applyProtection="1">
      <alignment horizontal="center" vertical="center" shrinkToFit="1"/>
      <protection hidden="1"/>
    </xf>
    <xf numFmtId="0" fontId="168" fillId="0" borderId="0" xfId="18" applyFont="1" applyAlignment="1" applyProtection="1">
      <alignment horizontal="right" vertical="center" shrinkToFit="1"/>
      <protection hidden="1"/>
    </xf>
    <xf numFmtId="0" fontId="167" fillId="24" borderId="0" xfId="18" applyFont="1" applyFill="1" applyAlignment="1" applyProtection="1">
      <alignment horizontal="right" vertical="center"/>
      <protection hidden="1"/>
    </xf>
    <xf numFmtId="0" fontId="106" fillId="3" borderId="6" xfId="18" applyFont="1" applyFill="1" applyBorder="1" applyAlignment="1" applyProtection="1">
      <alignment horizontal="left" vertical="center" shrinkToFit="1"/>
      <protection locked="0"/>
    </xf>
    <xf numFmtId="0" fontId="106" fillId="3" borderId="7" xfId="18" applyFont="1" applyFill="1" applyBorder="1" applyAlignment="1" applyProtection="1">
      <alignment horizontal="left" vertical="center" shrinkToFit="1"/>
      <protection locked="0"/>
    </xf>
    <xf numFmtId="0" fontId="106" fillId="3" borderId="8" xfId="18" applyFont="1" applyFill="1" applyBorder="1" applyAlignment="1" applyProtection="1">
      <alignment horizontal="left" vertical="center" shrinkToFit="1"/>
      <protection locked="0"/>
    </xf>
    <xf numFmtId="0" fontId="35" fillId="3" borderId="6" xfId="18" applyFont="1" applyFill="1" applyBorder="1" applyAlignment="1" applyProtection="1">
      <alignment horizontal="left" vertical="center" shrinkToFit="1"/>
      <protection locked="0"/>
    </xf>
    <xf numFmtId="0" fontId="35" fillId="3" borderId="7" xfId="18" applyFont="1" applyFill="1" applyBorder="1" applyAlignment="1" applyProtection="1">
      <alignment horizontal="left" vertical="center" shrinkToFit="1"/>
      <protection locked="0"/>
    </xf>
    <xf numFmtId="0" fontId="35" fillId="3" borderId="8" xfId="18" applyFont="1" applyFill="1" applyBorder="1" applyAlignment="1" applyProtection="1">
      <alignment horizontal="left" vertical="center" shrinkToFit="1"/>
      <protection locked="0"/>
    </xf>
    <xf numFmtId="0" fontId="3" fillId="0" borderId="26" xfId="18" applyBorder="1" applyAlignment="1" applyProtection="1">
      <alignment horizontal="center" vertical="center"/>
      <protection hidden="1"/>
    </xf>
    <xf numFmtId="0" fontId="163" fillId="0" borderId="0" xfId="18" applyFont="1" applyProtection="1">
      <alignment vertical="center"/>
      <protection hidden="1"/>
    </xf>
    <xf numFmtId="0" fontId="35" fillId="3" borderId="26" xfId="18" applyFont="1" applyFill="1" applyBorder="1" applyAlignment="1" applyProtection="1">
      <alignment horizontal="center" vertical="center"/>
      <protection locked="0"/>
    </xf>
    <xf numFmtId="0" fontId="42" fillId="4" borderId="197" xfId="10" applyFont="1" applyFill="1" applyBorder="1" applyAlignment="1">
      <alignment horizontal="center" vertical="center" wrapText="1"/>
    </xf>
    <xf numFmtId="0" fontId="42" fillId="4" borderId="122" xfId="10" applyFont="1" applyFill="1" applyBorder="1" applyAlignment="1">
      <alignment horizontal="center" vertical="center" wrapText="1"/>
    </xf>
    <xf numFmtId="56" fontId="36" fillId="3" borderId="6" xfId="10" applyNumberFormat="1" applyFont="1" applyFill="1" applyBorder="1" applyAlignment="1" applyProtection="1">
      <alignment vertical="center" wrapText="1"/>
      <protection locked="0"/>
    </xf>
    <xf numFmtId="56" fontId="36" fillId="3" borderId="8" xfId="10" applyNumberFormat="1" applyFont="1" applyFill="1" applyBorder="1" applyAlignment="1" applyProtection="1">
      <alignment vertical="center" wrapText="1"/>
      <protection locked="0"/>
    </xf>
    <xf numFmtId="56" fontId="36" fillId="3" borderId="14" xfId="10" applyNumberFormat="1" applyFont="1" applyFill="1" applyBorder="1" applyAlignment="1" applyProtection="1">
      <alignment vertical="center" wrapText="1"/>
      <protection locked="0"/>
    </xf>
    <xf numFmtId="56" fontId="36" fillId="3" borderId="15" xfId="10" applyNumberFormat="1" applyFont="1" applyFill="1" applyBorder="1" applyAlignment="1" applyProtection="1">
      <alignment vertical="center" wrapText="1"/>
      <protection locked="0"/>
    </xf>
    <xf numFmtId="56" fontId="36" fillId="3" borderId="6" xfId="10" applyNumberFormat="1" applyFont="1" applyFill="1" applyBorder="1" applyAlignment="1" applyProtection="1">
      <alignment vertical="center" shrinkToFit="1"/>
      <protection locked="0"/>
    </xf>
    <xf numFmtId="56" fontId="36" fillId="3" borderId="8" xfId="10" applyNumberFormat="1" applyFont="1" applyFill="1" applyBorder="1" applyAlignment="1" applyProtection="1">
      <alignment vertical="center" shrinkToFit="1"/>
      <protection locked="0"/>
    </xf>
    <xf numFmtId="0" fontId="44" fillId="0" borderId="6" xfId="11" applyFont="1" applyBorder="1" applyAlignment="1">
      <alignment horizontal="left" vertical="center" wrapText="1"/>
    </xf>
    <xf numFmtId="0" fontId="44" fillId="0" borderId="7" xfId="11" applyFont="1" applyBorder="1" applyAlignment="1">
      <alignment horizontal="left" vertical="center" wrapText="1"/>
    </xf>
    <xf numFmtId="0" fontId="44" fillId="0" borderId="8" xfId="11" applyFont="1" applyBorder="1" applyAlignment="1">
      <alignment horizontal="left" vertical="center" wrapText="1"/>
    </xf>
    <xf numFmtId="0" fontId="44" fillId="0" borderId="5" xfId="11" applyFont="1" applyBorder="1" applyAlignment="1">
      <alignment horizontal="left" vertical="center" wrapText="1"/>
    </xf>
    <xf numFmtId="38" fontId="36" fillId="2" borderId="108" xfId="1" applyFont="1" applyFill="1" applyBorder="1" applyAlignment="1">
      <alignment horizontal="right" vertical="center" shrinkToFit="1" readingOrder="1"/>
    </xf>
    <xf numFmtId="0" fontId="44" fillId="0" borderId="6" xfId="11" applyFont="1" applyBorder="1" applyAlignment="1">
      <alignment horizontal="center" vertical="center" wrapText="1"/>
    </xf>
    <xf numFmtId="0" fontId="44" fillId="0" borderId="7" xfId="11" applyFont="1" applyBorder="1" applyAlignment="1">
      <alignment horizontal="center" vertical="center" wrapText="1"/>
    </xf>
    <xf numFmtId="0" fontId="44" fillId="0" borderId="8" xfId="11" applyFont="1" applyBorder="1" applyAlignment="1">
      <alignment horizontal="center" vertical="center" wrapText="1"/>
    </xf>
    <xf numFmtId="38" fontId="36" fillId="2" borderId="174" xfId="1" applyFont="1" applyFill="1" applyBorder="1" applyAlignment="1">
      <alignment vertical="center" wrapText="1"/>
    </xf>
    <xf numFmtId="38" fontId="36" fillId="2" borderId="70" xfId="1" applyFont="1" applyFill="1" applyBorder="1" applyAlignment="1">
      <alignment vertical="center" wrapText="1"/>
    </xf>
    <xf numFmtId="38" fontId="36" fillId="2" borderId="5" xfId="1" applyFont="1" applyFill="1" applyBorder="1" applyAlignment="1">
      <alignment horizontal="right" vertical="center" wrapText="1" shrinkToFit="1" readingOrder="1"/>
    </xf>
    <xf numFmtId="0" fontId="36" fillId="4" borderId="12" xfId="10" applyFont="1" applyFill="1" applyBorder="1" applyAlignment="1">
      <alignment horizontal="center" vertical="center" wrapText="1"/>
    </xf>
    <xf numFmtId="0" fontId="36" fillId="4" borderId="16" xfId="10" applyFont="1" applyFill="1" applyBorder="1" applyAlignment="1">
      <alignment horizontal="center" vertical="center" wrapText="1"/>
    </xf>
    <xf numFmtId="0" fontId="36" fillId="0" borderId="110" xfId="10" applyFont="1" applyBorder="1" applyAlignment="1">
      <alignment horizontal="center" shrinkToFit="1"/>
    </xf>
    <xf numFmtId="0" fontId="36" fillId="0" borderId="109" xfId="10" applyFont="1" applyBorder="1" applyAlignment="1">
      <alignment horizontal="center" shrinkToFit="1"/>
    </xf>
    <xf numFmtId="0" fontId="36" fillId="0" borderId="107" xfId="12" applyFont="1" applyBorder="1" applyAlignment="1">
      <alignment horizontal="center" vertical="center" shrinkToFit="1"/>
    </xf>
    <xf numFmtId="0" fontId="36" fillId="0" borderId="106" xfId="12" applyFont="1" applyBorder="1" applyAlignment="1">
      <alignment horizontal="center" vertical="center" shrinkToFit="1"/>
    </xf>
    <xf numFmtId="0" fontId="42" fillId="4" borderId="197" xfId="10" applyFont="1" applyFill="1" applyBorder="1" applyAlignment="1">
      <alignment horizontal="center" vertical="center" wrapText="1" shrinkToFit="1"/>
    </xf>
    <xf numFmtId="0" fontId="42" fillId="4" borderId="122" xfId="10" applyFont="1" applyFill="1" applyBorder="1" applyAlignment="1">
      <alignment horizontal="center" vertical="center" wrapText="1" shrinkToFit="1"/>
    </xf>
    <xf numFmtId="0" fontId="36" fillId="4" borderId="196" xfId="10" applyFont="1" applyFill="1" applyBorder="1" applyAlignment="1">
      <alignment horizontal="center" vertical="center" wrapText="1"/>
    </xf>
    <xf numFmtId="0" fontId="36" fillId="4" borderId="126" xfId="10" applyFont="1" applyFill="1" applyBorder="1" applyAlignment="1">
      <alignment horizontal="center" vertical="center" wrapText="1"/>
    </xf>
    <xf numFmtId="0" fontId="42" fillId="4" borderId="196" xfId="10" applyFont="1" applyFill="1" applyBorder="1" applyAlignment="1">
      <alignment horizontal="center" vertical="center" wrapText="1"/>
    </xf>
    <xf numFmtId="0" fontId="42" fillId="4" borderId="126" xfId="10" applyFont="1" applyFill="1" applyBorder="1" applyAlignment="1">
      <alignment horizontal="center" vertical="center" wrapText="1"/>
    </xf>
    <xf numFmtId="0" fontId="42" fillId="4" borderId="12" xfId="10" applyFont="1" applyFill="1" applyBorder="1" applyAlignment="1">
      <alignment horizontal="center" vertical="center" wrapText="1"/>
    </xf>
    <xf numFmtId="0" fontId="42" fillId="4" borderId="16" xfId="10" applyFont="1" applyFill="1" applyBorder="1" applyAlignment="1">
      <alignment horizontal="center" vertical="center" wrapText="1"/>
    </xf>
    <xf numFmtId="0" fontId="36" fillId="4" borderId="5" xfId="12" applyFont="1" applyFill="1" applyBorder="1" applyAlignment="1">
      <alignment horizontal="center" vertical="center" wrapText="1" shrinkToFit="1" readingOrder="1"/>
    </xf>
    <xf numFmtId="0" fontId="36" fillId="4" borderId="6" xfId="11" applyFont="1" applyFill="1" applyBorder="1" applyAlignment="1">
      <alignment horizontal="center" vertical="center" wrapText="1"/>
    </xf>
    <xf numFmtId="0" fontId="36" fillId="4" borderId="8" xfId="11" applyFont="1" applyFill="1" applyBorder="1" applyAlignment="1">
      <alignment horizontal="center" vertical="center" wrapText="1"/>
    </xf>
    <xf numFmtId="0" fontId="36" fillId="4" borderId="6" xfId="12" applyFont="1" applyFill="1" applyBorder="1" applyAlignment="1">
      <alignment horizontal="center" vertical="center" wrapText="1" shrinkToFit="1" readingOrder="1"/>
    </xf>
    <xf numFmtId="0" fontId="36" fillId="4" borderId="7" xfId="12" applyFont="1" applyFill="1" applyBorder="1" applyAlignment="1">
      <alignment horizontal="center" vertical="center" wrapText="1" shrinkToFit="1" readingOrder="1"/>
    </xf>
    <xf numFmtId="0" fontId="36" fillId="4" borderId="8" xfId="12" applyFont="1" applyFill="1" applyBorder="1" applyAlignment="1">
      <alignment horizontal="center" vertical="center" wrapText="1" shrinkToFit="1" readingOrder="1"/>
    </xf>
    <xf numFmtId="0" fontId="42" fillId="4" borderId="12" xfId="10" applyFont="1" applyFill="1" applyBorder="1" applyAlignment="1">
      <alignment horizontal="center" vertical="center"/>
    </xf>
    <xf numFmtId="0" fontId="42" fillId="4" borderId="16" xfId="10" applyFont="1" applyFill="1" applyBorder="1" applyAlignment="1">
      <alignment horizontal="center" vertical="center"/>
    </xf>
    <xf numFmtId="0" fontId="36" fillId="0" borderId="110" xfId="12" applyFont="1" applyBorder="1" applyAlignment="1">
      <alignment vertical="center" shrinkToFit="1"/>
    </xf>
    <xf numFmtId="0" fontId="36" fillId="0" borderId="109" xfId="12" applyFont="1" applyBorder="1" applyAlignment="1">
      <alignment vertical="center" shrinkToFit="1"/>
    </xf>
    <xf numFmtId="0" fontId="36" fillId="0" borderId="108" xfId="12" applyFont="1" applyBorder="1" applyAlignment="1">
      <alignment horizontal="left" vertical="center" shrinkToFit="1"/>
    </xf>
    <xf numFmtId="0" fontId="36" fillId="4" borderId="5" xfId="12" applyFont="1" applyFill="1" applyBorder="1" applyAlignment="1">
      <alignment horizontal="center" vertical="center" shrinkToFit="1"/>
    </xf>
    <xf numFmtId="0" fontId="36" fillId="4" borderId="10" xfId="12" applyFont="1" applyFill="1" applyBorder="1" applyAlignment="1">
      <alignment horizontal="center" vertical="center" shrinkToFit="1"/>
    </xf>
    <xf numFmtId="0" fontId="36" fillId="4" borderId="11" xfId="12" applyFont="1" applyFill="1" applyBorder="1" applyAlignment="1">
      <alignment horizontal="center" vertical="center" shrinkToFit="1"/>
    </xf>
    <xf numFmtId="0" fontId="36" fillId="4" borderId="14" xfId="12" applyFont="1" applyFill="1" applyBorder="1" applyAlignment="1">
      <alignment horizontal="center" vertical="center" shrinkToFit="1"/>
    </xf>
    <xf numFmtId="0" fontId="36" fillId="4" borderId="15" xfId="12" applyFont="1" applyFill="1" applyBorder="1" applyAlignment="1">
      <alignment horizontal="center" vertical="center" shrinkToFit="1"/>
    </xf>
    <xf numFmtId="0" fontId="42" fillId="4" borderId="10" xfId="10" applyFont="1" applyFill="1" applyBorder="1" applyAlignment="1">
      <alignment horizontal="center" vertical="center" wrapText="1"/>
    </xf>
    <xf numFmtId="0" fontId="42" fillId="4" borderId="11" xfId="10" applyFont="1" applyFill="1" applyBorder="1" applyAlignment="1">
      <alignment horizontal="center" vertical="center" wrapText="1"/>
    </xf>
    <xf numFmtId="0" fontId="42" fillId="4" borderId="14" xfId="10" applyFont="1" applyFill="1" applyBorder="1" applyAlignment="1">
      <alignment horizontal="center" vertical="center" wrapText="1"/>
    </xf>
    <xf numFmtId="0" fontId="42" fillId="4" borderId="15" xfId="10" applyFont="1" applyFill="1" applyBorder="1" applyAlignment="1">
      <alignment horizontal="center" vertical="center" wrapText="1"/>
    </xf>
    <xf numFmtId="0" fontId="42" fillId="17" borderId="26" xfId="9" applyFont="1" applyFill="1" applyBorder="1" applyAlignment="1">
      <alignment horizontal="right" vertical="center"/>
    </xf>
    <xf numFmtId="0" fontId="44" fillId="0" borderId="0" xfId="9" applyFont="1">
      <alignment vertical="center"/>
    </xf>
    <xf numFmtId="0" fontId="44" fillId="0" borderId="0" xfId="9" applyFont="1" applyAlignment="1">
      <alignment vertical="center" wrapText="1"/>
    </xf>
    <xf numFmtId="0" fontId="44" fillId="0" borderId="26" xfId="9" applyFont="1" applyBorder="1" applyAlignment="1">
      <alignment vertical="center" wrapText="1"/>
    </xf>
    <xf numFmtId="56" fontId="36" fillId="3" borderId="6" xfId="10" applyNumberFormat="1" applyFont="1" applyFill="1" applyBorder="1" applyAlignment="1" applyProtection="1">
      <alignment horizontal="center" vertical="center" shrinkToFit="1"/>
      <protection locked="0"/>
    </xf>
    <xf numFmtId="56" fontId="36" fillId="3" borderId="8" xfId="10" applyNumberFormat="1" applyFont="1" applyFill="1" applyBorder="1" applyAlignment="1" applyProtection="1">
      <alignment horizontal="center" vertical="center" shrinkToFit="1"/>
      <protection locked="0"/>
    </xf>
    <xf numFmtId="0" fontId="171" fillId="0" borderId="6" xfId="18" applyFont="1" applyBorder="1" applyAlignment="1" applyProtection="1">
      <alignment horizontal="center" vertical="center"/>
      <protection hidden="1"/>
    </xf>
    <xf numFmtId="0" fontId="171" fillId="0" borderId="7" xfId="18" applyFont="1" applyBorder="1" applyAlignment="1" applyProtection="1">
      <alignment horizontal="center" vertical="center"/>
      <protection hidden="1"/>
    </xf>
    <xf numFmtId="0" fontId="171" fillId="0" borderId="8" xfId="18" applyFont="1" applyBorder="1" applyAlignment="1" applyProtection="1">
      <alignment horizontal="center" vertical="center"/>
      <protection hidden="1"/>
    </xf>
    <xf numFmtId="0" fontId="171" fillId="0" borderId="17" xfId="18" applyFont="1" applyBorder="1" applyAlignment="1" applyProtection="1">
      <alignment horizontal="center" vertical="center"/>
      <protection hidden="1"/>
    </xf>
    <xf numFmtId="0" fontId="171" fillId="0" borderId="11" xfId="18" applyFont="1" applyBorder="1" applyAlignment="1" applyProtection="1">
      <alignment horizontal="center" vertical="center"/>
      <protection hidden="1"/>
    </xf>
    <xf numFmtId="0" fontId="174" fillId="4" borderId="0" xfId="18" applyFont="1" applyFill="1" applyAlignment="1" applyProtection="1">
      <alignment horizontal="center" vertical="center"/>
      <protection hidden="1"/>
    </xf>
    <xf numFmtId="213" fontId="173" fillId="4" borderId="10" xfId="18" applyNumberFormat="1" applyFont="1" applyFill="1" applyBorder="1" applyAlignment="1" applyProtection="1">
      <alignment horizontal="center" vertical="center" shrinkToFit="1"/>
      <protection hidden="1"/>
    </xf>
    <xf numFmtId="213" fontId="173" fillId="4" borderId="17" xfId="18" applyNumberFormat="1" applyFont="1" applyFill="1" applyBorder="1" applyAlignment="1" applyProtection="1">
      <alignment horizontal="center" vertical="center" shrinkToFit="1"/>
      <protection hidden="1"/>
    </xf>
    <xf numFmtId="213" fontId="173" fillId="4" borderId="11" xfId="18" applyNumberFormat="1" applyFont="1" applyFill="1" applyBorder="1" applyAlignment="1" applyProtection="1">
      <alignment horizontal="center" vertical="center" shrinkToFit="1"/>
      <protection hidden="1"/>
    </xf>
    <xf numFmtId="0" fontId="3" fillId="0" borderId="10" xfId="18" applyBorder="1" applyAlignment="1" applyProtection="1">
      <alignment horizontal="right" vertical="center"/>
      <protection hidden="1"/>
    </xf>
    <xf numFmtId="0" fontId="3" fillId="0" borderId="17" xfId="18" applyBorder="1" applyAlignment="1" applyProtection="1">
      <alignment horizontal="right" vertical="center"/>
      <protection hidden="1"/>
    </xf>
    <xf numFmtId="0" fontId="3" fillId="0" borderId="206" xfId="18" applyBorder="1" applyAlignment="1" applyProtection="1">
      <alignment horizontal="right" vertical="center"/>
      <protection hidden="1"/>
    </xf>
    <xf numFmtId="0" fontId="3" fillId="0" borderId="14" xfId="18" applyBorder="1" applyAlignment="1" applyProtection="1">
      <alignment horizontal="right" vertical="center"/>
      <protection hidden="1"/>
    </xf>
    <xf numFmtId="0" fontId="3" fillId="0" borderId="26" xfId="18" applyBorder="1" applyAlignment="1" applyProtection="1">
      <alignment horizontal="right" vertical="center"/>
      <protection hidden="1"/>
    </xf>
    <xf numFmtId="0" fontId="3" fillId="0" borderId="207" xfId="18" applyBorder="1" applyAlignment="1" applyProtection="1">
      <alignment horizontal="right" vertical="center"/>
      <protection hidden="1"/>
    </xf>
    <xf numFmtId="0" fontId="172" fillId="21" borderId="17" xfId="18" applyFont="1" applyFill="1" applyBorder="1" applyAlignment="1" applyProtection="1">
      <alignment horizontal="center" vertical="center"/>
      <protection locked="0"/>
    </xf>
    <xf numFmtId="0" fontId="172" fillId="21" borderId="11" xfId="18" applyFont="1" applyFill="1" applyBorder="1" applyAlignment="1" applyProtection="1">
      <alignment horizontal="center" vertical="center"/>
      <protection locked="0"/>
    </xf>
    <xf numFmtId="0" fontId="172" fillId="21" borderId="26" xfId="18" applyFont="1" applyFill="1" applyBorder="1" applyAlignment="1" applyProtection="1">
      <alignment horizontal="center" vertical="center"/>
      <protection locked="0"/>
    </xf>
    <xf numFmtId="0" fontId="172" fillId="21" borderId="15" xfId="18" applyFont="1" applyFill="1" applyBorder="1" applyAlignment="1" applyProtection="1">
      <alignment horizontal="center" vertical="center"/>
      <protection locked="0"/>
    </xf>
    <xf numFmtId="0" fontId="3" fillId="15" borderId="10" xfId="18" applyFill="1" applyBorder="1" applyAlignment="1" applyProtection="1">
      <alignment horizontal="center" vertical="center" shrinkToFit="1"/>
      <protection locked="0"/>
    </xf>
    <xf numFmtId="0" fontId="3" fillId="15" borderId="17" xfId="18" applyFill="1" applyBorder="1" applyAlignment="1" applyProtection="1">
      <alignment horizontal="center" vertical="center" shrinkToFit="1"/>
      <protection locked="0"/>
    </xf>
    <xf numFmtId="0" fontId="3" fillId="15" borderId="11" xfId="18" applyFill="1" applyBorder="1" applyAlignment="1" applyProtection="1">
      <alignment horizontal="center" vertical="center" shrinkToFit="1"/>
      <protection locked="0"/>
    </xf>
    <xf numFmtId="0" fontId="3" fillId="15" borderId="13" xfId="18" applyFill="1" applyBorder="1" applyAlignment="1" applyProtection="1">
      <alignment horizontal="center" vertical="center" shrinkToFit="1"/>
      <protection locked="0"/>
    </xf>
    <xf numFmtId="0" fontId="3" fillId="15" borderId="0" xfId="18" applyFill="1" applyAlignment="1" applyProtection="1">
      <alignment horizontal="center" vertical="center" shrinkToFit="1"/>
      <protection locked="0"/>
    </xf>
    <xf numFmtId="0" fontId="3" fillId="15" borderId="20" xfId="18" applyFill="1" applyBorder="1" applyAlignment="1" applyProtection="1">
      <alignment horizontal="center" vertical="center" shrinkToFit="1"/>
      <protection locked="0"/>
    </xf>
    <xf numFmtId="0" fontId="3" fillId="15" borderId="14" xfId="18" applyFill="1" applyBorder="1" applyAlignment="1" applyProtection="1">
      <alignment horizontal="center" vertical="center" shrinkToFit="1"/>
      <protection locked="0"/>
    </xf>
    <xf numFmtId="0" fontId="3" fillId="15" borderId="26" xfId="18" applyFill="1" applyBorder="1" applyAlignment="1" applyProtection="1">
      <alignment horizontal="center" vertical="center" shrinkToFit="1"/>
      <protection locked="0"/>
    </xf>
    <xf numFmtId="0" fontId="3" fillId="15" borderId="15" xfId="18" applyFill="1" applyBorder="1" applyAlignment="1" applyProtection="1">
      <alignment horizontal="center" vertical="center" shrinkToFit="1"/>
      <protection locked="0"/>
    </xf>
    <xf numFmtId="32" fontId="3" fillId="0" borderId="6" xfId="18" applyNumberFormat="1" applyBorder="1" applyAlignment="1" applyProtection="1">
      <alignment horizontal="left" vertical="center"/>
      <protection hidden="1"/>
    </xf>
    <xf numFmtId="32" fontId="3" fillId="0" borderId="7" xfId="18" applyNumberFormat="1" applyBorder="1" applyAlignment="1" applyProtection="1">
      <alignment horizontal="left" vertical="center"/>
      <protection hidden="1"/>
    </xf>
    <xf numFmtId="32" fontId="3" fillId="0" borderId="8" xfId="18" applyNumberFormat="1" applyBorder="1" applyAlignment="1" applyProtection="1">
      <alignment horizontal="left" vertical="center"/>
      <protection hidden="1"/>
    </xf>
    <xf numFmtId="0" fontId="173" fillId="4" borderId="7" xfId="18" quotePrefix="1" applyFont="1" applyFill="1" applyBorder="1" applyAlignment="1" applyProtection="1">
      <alignment horizontal="left" vertical="center" shrinkToFit="1"/>
      <protection hidden="1"/>
    </xf>
    <xf numFmtId="0" fontId="173" fillId="4" borderId="8" xfId="18" quotePrefix="1" applyFont="1" applyFill="1" applyBorder="1" applyAlignment="1" applyProtection="1">
      <alignment horizontal="left" vertical="center" shrinkToFit="1"/>
      <protection hidden="1"/>
    </xf>
    <xf numFmtId="0" fontId="3" fillId="0" borderId="6" xfId="18" applyBorder="1" applyAlignment="1" applyProtection="1">
      <alignment horizontal="left" vertical="center"/>
      <protection hidden="1"/>
    </xf>
    <xf numFmtId="0" fontId="3" fillId="0" borderId="7" xfId="18" applyBorder="1" applyAlignment="1" applyProtection="1">
      <alignment horizontal="left" vertical="center"/>
      <protection hidden="1"/>
    </xf>
    <xf numFmtId="0" fontId="3" fillId="0" borderId="8" xfId="18" applyBorder="1" applyAlignment="1" applyProtection="1">
      <alignment horizontal="left" vertical="center"/>
      <protection hidden="1"/>
    </xf>
    <xf numFmtId="0" fontId="173" fillId="4" borderId="17" xfId="18" quotePrefix="1" applyFont="1" applyFill="1" applyBorder="1" applyAlignment="1" applyProtection="1">
      <alignment horizontal="left" vertical="center" shrinkToFit="1"/>
      <protection hidden="1"/>
    </xf>
    <xf numFmtId="0" fontId="173" fillId="4" borderId="11" xfId="18" quotePrefix="1" applyFont="1" applyFill="1" applyBorder="1" applyAlignment="1" applyProtection="1">
      <alignment horizontal="left" vertical="center" shrinkToFit="1"/>
      <protection hidden="1"/>
    </xf>
    <xf numFmtId="0" fontId="173" fillId="4" borderId="13" xfId="18" quotePrefix="1" applyFont="1" applyFill="1" applyBorder="1" applyAlignment="1" applyProtection="1">
      <alignment horizontal="right" vertical="center"/>
      <protection hidden="1"/>
    </xf>
    <xf numFmtId="0" fontId="173" fillId="4" borderId="0" xfId="18" quotePrefix="1" applyFont="1" applyFill="1" applyAlignment="1" applyProtection="1">
      <alignment horizontal="right" vertical="center"/>
      <protection hidden="1"/>
    </xf>
    <xf numFmtId="254" fontId="173" fillId="4" borderId="6" xfId="18" applyNumberFormat="1" applyFont="1" applyFill="1" applyBorder="1" applyAlignment="1" applyProtection="1">
      <alignment horizontal="right" vertical="center" shrinkToFit="1"/>
      <protection hidden="1"/>
    </xf>
    <xf numFmtId="254" fontId="173" fillId="4" borderId="7" xfId="18" applyNumberFormat="1" applyFont="1" applyFill="1" applyBorder="1" applyAlignment="1" applyProtection="1">
      <alignment horizontal="right" vertical="center" shrinkToFit="1"/>
      <protection hidden="1"/>
    </xf>
    <xf numFmtId="254" fontId="173" fillId="4" borderId="8" xfId="18" applyNumberFormat="1" applyFont="1" applyFill="1" applyBorder="1" applyAlignment="1" applyProtection="1">
      <alignment horizontal="right" vertical="center" shrinkToFit="1"/>
      <protection hidden="1"/>
    </xf>
    <xf numFmtId="255" fontId="173" fillId="21" borderId="6" xfId="18" applyNumberFormat="1" applyFont="1" applyFill="1" applyBorder="1" applyAlignment="1" applyProtection="1">
      <alignment horizontal="right" vertical="center" shrinkToFit="1"/>
      <protection locked="0" hidden="1"/>
    </xf>
    <xf numFmtId="255" fontId="173" fillId="21" borderId="7" xfId="18" applyNumberFormat="1" applyFont="1" applyFill="1" applyBorder="1" applyAlignment="1" applyProtection="1">
      <alignment horizontal="right" vertical="center" shrinkToFit="1"/>
      <protection locked="0" hidden="1"/>
    </xf>
    <xf numFmtId="255" fontId="173" fillId="21" borderId="8" xfId="18" applyNumberFormat="1" applyFont="1" applyFill="1" applyBorder="1" applyAlignment="1" applyProtection="1">
      <alignment horizontal="right" vertical="center" shrinkToFit="1"/>
      <protection locked="0" hidden="1"/>
    </xf>
    <xf numFmtId="0" fontId="3" fillId="0" borderId="6" xfId="18" applyBorder="1" applyAlignment="1" applyProtection="1">
      <alignment horizontal="center" vertical="center"/>
      <protection hidden="1"/>
    </xf>
    <xf numFmtId="0" fontId="3" fillId="0" borderId="7" xfId="18" applyBorder="1" applyAlignment="1" applyProtection="1">
      <alignment horizontal="center" vertical="center"/>
      <protection hidden="1"/>
    </xf>
    <xf numFmtId="0" fontId="3" fillId="0" borderId="8" xfId="18" applyBorder="1" applyAlignment="1" applyProtection="1">
      <alignment horizontal="center" vertical="center"/>
      <protection hidden="1"/>
    </xf>
    <xf numFmtId="0" fontId="3" fillId="0" borderId="10" xfId="18" applyBorder="1" applyAlignment="1" applyProtection="1">
      <alignment horizontal="left" vertical="center"/>
      <protection hidden="1"/>
    </xf>
    <xf numFmtId="0" fontId="3" fillId="0" borderId="17" xfId="18" applyBorder="1" applyAlignment="1" applyProtection="1">
      <alignment horizontal="left" vertical="center"/>
      <protection hidden="1"/>
    </xf>
    <xf numFmtId="0" fontId="3" fillId="0" borderId="11" xfId="18" applyBorder="1" applyAlignment="1" applyProtection="1">
      <alignment horizontal="left" vertical="center"/>
      <protection hidden="1"/>
    </xf>
    <xf numFmtId="0" fontId="3" fillId="0" borderId="14" xfId="18" applyBorder="1" applyAlignment="1" applyProtection="1">
      <alignment horizontal="left" vertical="center"/>
      <protection hidden="1"/>
    </xf>
    <xf numFmtId="0" fontId="3" fillId="0" borderId="26" xfId="18" applyBorder="1" applyAlignment="1" applyProtection="1">
      <alignment horizontal="left" vertical="center"/>
      <protection hidden="1"/>
    </xf>
    <xf numFmtId="0" fontId="3" fillId="0" borderId="15" xfId="18" applyBorder="1" applyAlignment="1" applyProtection="1">
      <alignment horizontal="left" vertical="center"/>
      <protection hidden="1"/>
    </xf>
    <xf numFmtId="0" fontId="173" fillId="4" borderId="17" xfId="18" quotePrefix="1" applyFont="1" applyFill="1" applyBorder="1" applyAlignment="1" applyProtection="1">
      <alignment horizontal="left" vertical="top" shrinkToFit="1"/>
      <protection hidden="1"/>
    </xf>
    <xf numFmtId="0" fontId="173" fillId="4" borderId="11" xfId="18" quotePrefix="1" applyFont="1" applyFill="1" applyBorder="1" applyAlignment="1" applyProtection="1">
      <alignment horizontal="left" vertical="top" shrinkToFit="1"/>
      <protection hidden="1"/>
    </xf>
    <xf numFmtId="0" fontId="173" fillId="4" borderId="26" xfId="18" quotePrefix="1" applyFont="1" applyFill="1" applyBorder="1" applyAlignment="1" applyProtection="1">
      <alignment horizontal="left" vertical="top" shrinkToFit="1"/>
      <protection hidden="1"/>
    </xf>
    <xf numFmtId="0" fontId="173" fillId="4" borderId="15" xfId="18" quotePrefix="1" applyFont="1" applyFill="1" applyBorder="1" applyAlignment="1" applyProtection="1">
      <alignment horizontal="left" vertical="top" shrinkToFit="1"/>
      <protection hidden="1"/>
    </xf>
    <xf numFmtId="0" fontId="35" fillId="4" borderId="0" xfId="18" applyFont="1" applyFill="1" applyAlignment="1" applyProtection="1">
      <alignment horizontal="center"/>
      <protection hidden="1"/>
    </xf>
    <xf numFmtId="0" fontId="35" fillId="4" borderId="26" xfId="18" applyFont="1" applyFill="1" applyBorder="1" applyAlignment="1" applyProtection="1">
      <alignment horizontal="center"/>
      <protection hidden="1"/>
    </xf>
    <xf numFmtId="182" fontId="178" fillId="4" borderId="17" xfId="20" applyNumberFormat="1" applyFont="1" applyFill="1" applyBorder="1" applyAlignment="1" applyProtection="1">
      <alignment horizontal="center" shrinkToFit="1"/>
      <protection hidden="1"/>
    </xf>
    <xf numFmtId="182" fontId="178" fillId="4" borderId="26" xfId="20" applyNumberFormat="1" applyFont="1" applyFill="1" applyBorder="1" applyAlignment="1" applyProtection="1">
      <alignment horizontal="center" shrinkToFit="1"/>
      <protection hidden="1"/>
    </xf>
    <xf numFmtId="0" fontId="3" fillId="21" borderId="0" xfId="18" applyFill="1" applyAlignment="1" applyProtection="1">
      <alignment horizontal="left" vertical="center"/>
      <protection locked="0"/>
    </xf>
    <xf numFmtId="0" fontId="3" fillId="0" borderId="6" xfId="18" applyBorder="1" applyAlignment="1" applyProtection="1">
      <alignment horizontal="left" vertical="center" shrinkToFit="1"/>
      <protection hidden="1"/>
    </xf>
    <xf numFmtId="0" fontId="35" fillId="0" borderId="7" xfId="18" applyFont="1" applyBorder="1" applyAlignment="1" applyProtection="1">
      <alignment horizontal="left" vertical="center" shrinkToFit="1"/>
      <protection hidden="1"/>
    </xf>
    <xf numFmtId="0" fontId="35" fillId="0" borderId="8" xfId="18" applyFont="1" applyBorder="1" applyAlignment="1" applyProtection="1">
      <alignment horizontal="left" vertical="center" shrinkToFit="1"/>
      <protection hidden="1"/>
    </xf>
    <xf numFmtId="0" fontId="173" fillId="4" borderId="7" xfId="18" quotePrefix="1" applyFont="1" applyFill="1" applyBorder="1" applyAlignment="1" applyProtection="1">
      <alignment horizontal="center" vertical="center" shrinkToFit="1"/>
      <protection hidden="1"/>
    </xf>
    <xf numFmtId="0" fontId="175" fillId="0" borderId="7" xfId="18" quotePrefix="1" applyFont="1" applyBorder="1" applyAlignment="1" applyProtection="1">
      <alignment horizontal="left" vertical="center" shrinkToFit="1"/>
      <protection hidden="1"/>
    </xf>
    <xf numFmtId="0" fontId="106" fillId="0" borderId="8" xfId="18" quotePrefix="1" applyFont="1" applyBorder="1" applyAlignment="1" applyProtection="1">
      <alignment horizontal="left" vertical="center" shrinkToFit="1"/>
      <protection hidden="1"/>
    </xf>
    <xf numFmtId="213" fontId="177" fillId="4" borderId="6" xfId="18" quotePrefix="1" applyNumberFormat="1" applyFont="1" applyFill="1" applyBorder="1" applyAlignment="1" applyProtection="1">
      <alignment horizontal="center" vertical="center"/>
      <protection hidden="1"/>
    </xf>
    <xf numFmtId="213" fontId="177" fillId="4" borderId="7" xfId="18" quotePrefix="1" applyNumberFormat="1" applyFont="1" applyFill="1" applyBorder="1" applyAlignment="1" applyProtection="1">
      <alignment horizontal="center" vertical="center"/>
      <protection hidden="1"/>
    </xf>
    <xf numFmtId="213" fontId="177" fillId="4" borderId="8" xfId="18" quotePrefix="1" applyNumberFormat="1" applyFont="1" applyFill="1" applyBorder="1" applyAlignment="1" applyProtection="1">
      <alignment horizontal="center" vertical="center"/>
      <protection hidden="1"/>
    </xf>
    <xf numFmtId="207" fontId="61" fillId="3" borderId="0" xfId="21" applyNumberFormat="1" applyFont="1" applyFill="1" applyAlignment="1" applyProtection="1">
      <alignment horizontal="right" vertical="center"/>
      <protection locked="0"/>
    </xf>
    <xf numFmtId="0" fontId="61" fillId="2" borderId="0" xfId="21" applyFont="1" applyFill="1" applyAlignment="1">
      <alignment horizontal="right" vertical="center"/>
    </xf>
    <xf numFmtId="0" fontId="61" fillId="0" borderId="0" xfId="21" applyFont="1" applyAlignment="1">
      <alignment horizontal="left" vertical="center" wrapText="1"/>
    </xf>
    <xf numFmtId="0" fontId="12" fillId="6" borderId="6"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8" xfId="0" applyFont="1" applyFill="1" applyBorder="1" applyAlignment="1" applyProtection="1">
      <alignment vertical="center" wrapText="1"/>
      <protection locked="0"/>
    </xf>
    <xf numFmtId="213" fontId="8" fillId="6" borderId="6" xfId="0" applyNumberFormat="1" applyFont="1" applyFill="1" applyBorder="1" applyAlignment="1" applyProtection="1">
      <alignment vertical="center" wrapText="1"/>
      <protection locked="0"/>
    </xf>
    <xf numFmtId="213" fontId="8" fillId="6" borderId="7" xfId="0" applyNumberFormat="1" applyFont="1" applyFill="1" applyBorder="1" applyAlignment="1" applyProtection="1">
      <alignment vertical="center" wrapText="1"/>
      <protection locked="0"/>
    </xf>
    <xf numFmtId="213" fontId="8" fillId="6" borderId="8" xfId="0" applyNumberFormat="1" applyFont="1" applyFill="1" applyBorder="1" applyAlignment="1" applyProtection="1">
      <alignment vertical="center" wrapText="1"/>
      <protection locked="0"/>
    </xf>
    <xf numFmtId="0" fontId="8" fillId="0" borderId="75" xfId="0" applyFont="1" applyBorder="1" applyAlignment="1">
      <alignment vertical="center" wrapText="1"/>
    </xf>
    <xf numFmtId="0" fontId="8" fillId="0" borderId="76" xfId="0" applyFont="1" applyBorder="1" applyAlignment="1">
      <alignment vertical="center" wrapText="1"/>
    </xf>
    <xf numFmtId="0" fontId="8" fillId="0" borderId="136" xfId="0" applyFont="1" applyBorder="1" applyAlignment="1">
      <alignment vertical="center" wrapText="1"/>
    </xf>
    <xf numFmtId="0" fontId="36" fillId="0" borderId="6" xfId="5" applyFont="1" applyBorder="1">
      <alignment vertical="center"/>
    </xf>
    <xf numFmtId="0" fontId="36" fillId="0" borderId="7" xfId="5" applyFont="1" applyBorder="1">
      <alignment vertical="center"/>
    </xf>
    <xf numFmtId="0" fontId="36" fillId="0" borderId="8" xfId="5" applyFont="1" applyBorder="1">
      <alignment vertical="center"/>
    </xf>
    <xf numFmtId="0" fontId="12" fillId="0" borderId="6" xfId="0" applyFont="1" applyBorder="1" applyAlignment="1" applyProtection="1">
      <alignment vertical="center" wrapText="1"/>
      <protection locked="0"/>
    </xf>
    <xf numFmtId="0" fontId="12" fillId="0" borderId="7" xfId="0" applyFont="1" applyBorder="1" applyAlignment="1" applyProtection="1">
      <alignment vertical="center" wrapText="1"/>
      <protection locked="0"/>
    </xf>
    <xf numFmtId="0" fontId="12" fillId="0" borderId="8" xfId="0" applyFont="1" applyBorder="1" applyAlignment="1" applyProtection="1">
      <alignment vertical="center" wrapText="1"/>
      <protection locked="0"/>
    </xf>
    <xf numFmtId="247" fontId="44" fillId="0" borderId="7" xfId="0" applyNumberFormat="1" applyFont="1" applyBorder="1" applyAlignment="1" applyProtection="1">
      <alignment horizontal="right" vertical="center" wrapText="1"/>
      <protection locked="0"/>
    </xf>
    <xf numFmtId="0" fontId="8" fillId="0" borderId="134" xfId="0" quotePrefix="1" applyFont="1" applyBorder="1">
      <alignment vertical="center"/>
    </xf>
    <xf numFmtId="0" fontId="8" fillId="0" borderId="124" xfId="0" quotePrefix="1" applyFont="1" applyBorder="1">
      <alignment vertical="center"/>
    </xf>
    <xf numFmtId="0" fontId="8" fillId="0" borderId="133" xfId="0" quotePrefix="1" applyFont="1" applyBorder="1">
      <alignment vertical="center"/>
    </xf>
    <xf numFmtId="205" fontId="8" fillId="2" borderId="125" xfId="0" applyNumberFormat="1" applyFont="1" applyFill="1" applyBorder="1" applyAlignment="1">
      <alignment vertical="center" wrapText="1"/>
    </xf>
    <xf numFmtId="205" fontId="8" fillId="2" borderId="124" xfId="0" applyNumberFormat="1" applyFont="1" applyFill="1" applyBorder="1" applyAlignment="1">
      <alignment vertical="center" wrapText="1"/>
    </xf>
    <xf numFmtId="205" fontId="8" fillId="2" borderId="132" xfId="0" applyNumberFormat="1" applyFont="1" applyFill="1" applyBorder="1" applyAlignment="1">
      <alignment vertical="center" wrapText="1"/>
    </xf>
    <xf numFmtId="0" fontId="36" fillId="0" borderId="123" xfId="5" applyFont="1" applyBorder="1">
      <alignment vertical="center"/>
    </xf>
    <xf numFmtId="0" fontId="36" fillId="0" borderId="76" xfId="5" applyFont="1" applyBorder="1">
      <alignment vertical="center"/>
    </xf>
    <xf numFmtId="0" fontId="36" fillId="0" borderId="77" xfId="5" applyFont="1" applyBorder="1">
      <alignment vertical="center"/>
    </xf>
    <xf numFmtId="0" fontId="16" fillId="4" borderId="6" xfId="2" applyFont="1" applyFill="1" applyBorder="1" applyAlignment="1">
      <alignment horizontal="center" vertical="center" wrapText="1"/>
    </xf>
    <xf numFmtId="0" fontId="16" fillId="4" borderId="7" xfId="2" applyFont="1" applyFill="1" applyBorder="1" applyAlignment="1">
      <alignment horizontal="center" vertical="center" wrapText="1"/>
    </xf>
    <xf numFmtId="0" fontId="16" fillId="4" borderId="8" xfId="2" applyFont="1" applyFill="1" applyBorder="1" applyAlignment="1">
      <alignment horizontal="center" vertical="center" wrapText="1"/>
    </xf>
    <xf numFmtId="0" fontId="16" fillId="0" borderId="6" xfId="2" applyFont="1" applyBorder="1" applyAlignment="1">
      <alignment horizontal="center" vertical="center" wrapText="1"/>
    </xf>
    <xf numFmtId="0" fontId="16" fillId="0" borderId="7" xfId="2" applyFont="1" applyBorder="1" applyAlignment="1">
      <alignment horizontal="center" vertical="center" wrapText="1"/>
    </xf>
    <xf numFmtId="0" fontId="8" fillId="0" borderId="6" xfId="0" applyFont="1" applyBorder="1" applyAlignment="1">
      <alignment horizontal="center" vertical="center" textRotation="255"/>
    </xf>
    <xf numFmtId="0" fontId="8" fillId="0" borderId="8" xfId="0" applyFont="1" applyBorder="1" applyAlignment="1">
      <alignment horizontal="center" vertical="center" textRotation="255"/>
    </xf>
    <xf numFmtId="0" fontId="36" fillId="0" borderId="6" xfId="0" applyFont="1" applyBorder="1" applyAlignment="1">
      <alignment vertical="center" wrapText="1"/>
    </xf>
    <xf numFmtId="0" fontId="36" fillId="0" borderId="7" xfId="0" applyFont="1" applyBorder="1" applyAlignment="1">
      <alignment vertical="center" wrapText="1"/>
    </xf>
    <xf numFmtId="0" fontId="36" fillId="0" borderId="8" xfId="0" applyFont="1" applyBorder="1" applyAlignment="1">
      <alignment vertical="center" wrapText="1"/>
    </xf>
    <xf numFmtId="0" fontId="44" fillId="6" borderId="6" xfId="0" applyFont="1" applyFill="1" applyBorder="1" applyAlignment="1" applyProtection="1">
      <alignment vertical="center" wrapText="1"/>
      <protection locked="0"/>
    </xf>
    <xf numFmtId="0" fontId="44" fillId="6" borderId="7" xfId="0" applyFont="1" applyFill="1" applyBorder="1" applyAlignment="1" applyProtection="1">
      <alignment vertical="center" wrapText="1"/>
      <protection locked="0"/>
    </xf>
    <xf numFmtId="0" fontId="44" fillId="6" borderId="8" xfId="0" applyFont="1" applyFill="1" applyBorder="1" applyAlignment="1" applyProtection="1">
      <alignment vertical="center" wrapText="1"/>
      <protection locked="0"/>
    </xf>
    <xf numFmtId="206" fontId="36" fillId="0" borderId="6" xfId="5" applyNumberFormat="1" applyFont="1" applyBorder="1" applyAlignment="1">
      <alignment horizontal="left" vertical="center" wrapText="1"/>
    </xf>
    <xf numFmtId="206" fontId="36" fillId="0" borderId="7" xfId="5" applyNumberFormat="1" applyFont="1" applyBorder="1" applyAlignment="1">
      <alignment horizontal="left" vertical="center" wrapText="1"/>
    </xf>
    <xf numFmtId="206" fontId="36" fillId="0" borderId="8" xfId="5" applyNumberFormat="1" applyFont="1" applyBorder="1" applyAlignment="1">
      <alignment horizontal="left" vertical="center" wrapText="1"/>
    </xf>
    <xf numFmtId="0" fontId="29" fillId="0" borderId="5" xfId="0" applyFont="1" applyBorder="1" applyAlignment="1">
      <alignment horizontal="center" vertical="center"/>
    </xf>
    <xf numFmtId="0" fontId="36" fillId="0" borderId="10" xfId="5" applyFont="1" applyBorder="1">
      <alignment vertical="center"/>
    </xf>
    <xf numFmtId="0" fontId="36" fillId="0" borderId="17" xfId="5" applyFont="1" applyBorder="1">
      <alignment vertical="center"/>
    </xf>
    <xf numFmtId="0" fontId="36" fillId="0" borderId="11" xfId="5" applyFont="1" applyBorder="1">
      <alignment vertical="center"/>
    </xf>
    <xf numFmtId="0" fontId="15" fillId="4" borderId="16" xfId="0" applyFont="1" applyFill="1" applyBorder="1" applyAlignment="1">
      <alignment horizontal="center" vertical="center" textRotation="255"/>
    </xf>
    <xf numFmtId="0" fontId="15" fillId="4" borderId="5" xfId="0" applyFont="1" applyFill="1" applyBorder="1" applyAlignment="1">
      <alignment horizontal="center" vertical="center" textRotation="255"/>
    </xf>
    <xf numFmtId="0" fontId="44" fillId="0" borderId="6" xfId="0" applyFont="1" applyBorder="1" applyAlignment="1">
      <alignment vertical="center" wrapText="1"/>
    </xf>
    <xf numFmtId="0" fontId="44" fillId="0" borderId="7" xfId="0" applyFont="1" applyBorder="1" applyAlignment="1">
      <alignment vertical="center" wrapText="1"/>
    </xf>
    <xf numFmtId="0" fontId="8" fillId="0" borderId="10"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4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37" xfId="0" applyFont="1" applyBorder="1" applyAlignment="1">
      <alignment horizontal="center" vertical="center" wrapText="1"/>
    </xf>
    <xf numFmtId="0" fontId="36" fillId="0" borderId="134" xfId="5" applyFont="1" applyBorder="1">
      <alignment vertical="center"/>
    </xf>
    <xf numFmtId="0" fontId="36" fillId="0" borderId="124" xfId="5" applyFont="1" applyBorder="1">
      <alignment vertical="center"/>
    </xf>
    <xf numFmtId="0" fontId="36" fillId="0" borderId="132" xfId="5" applyFont="1" applyBorder="1">
      <alignment vertical="center"/>
    </xf>
    <xf numFmtId="0" fontId="36" fillId="0" borderId="128" xfId="5" applyFont="1" applyBorder="1">
      <alignment vertical="center"/>
    </xf>
    <xf numFmtId="0" fontId="36" fillId="0" borderId="141" xfId="5" applyFont="1" applyBorder="1">
      <alignment vertical="center"/>
    </xf>
    <xf numFmtId="0" fontId="36" fillId="0" borderId="6" xfId="0" applyFont="1" applyBorder="1">
      <alignment vertical="center"/>
    </xf>
    <xf numFmtId="0" fontId="36" fillId="0" borderId="7" xfId="0" applyFont="1" applyBorder="1">
      <alignment vertical="center"/>
    </xf>
    <xf numFmtId="0" fontId="36" fillId="0" borderId="8" xfId="0" applyFont="1" applyBorder="1">
      <alignment vertical="center"/>
    </xf>
    <xf numFmtId="0" fontId="16" fillId="4" borderId="10" xfId="2" applyFont="1" applyFill="1" applyBorder="1" applyAlignment="1">
      <alignment horizontal="center" vertical="center" textRotation="255" wrapText="1"/>
    </xf>
    <xf numFmtId="0" fontId="16" fillId="4" borderId="17" xfId="2" applyFont="1" applyFill="1" applyBorder="1" applyAlignment="1">
      <alignment horizontal="center" vertical="center" textRotation="255" wrapText="1"/>
    </xf>
    <xf numFmtId="0" fontId="16" fillId="4" borderId="11" xfId="2" applyFont="1" applyFill="1" applyBorder="1" applyAlignment="1">
      <alignment horizontal="center" vertical="center" textRotation="255" wrapText="1"/>
    </xf>
    <xf numFmtId="0" fontId="16" fillId="4" borderId="13" xfId="2" applyFont="1" applyFill="1" applyBorder="1" applyAlignment="1">
      <alignment horizontal="center" vertical="center" textRotation="255" wrapText="1"/>
    </xf>
    <xf numFmtId="0" fontId="16" fillId="4" borderId="0" xfId="2" applyFont="1" applyFill="1" applyAlignment="1">
      <alignment horizontal="center" vertical="center" textRotation="255" wrapText="1"/>
    </xf>
    <xf numFmtId="0" fontId="16" fillId="4" borderId="20" xfId="2" applyFont="1" applyFill="1" applyBorder="1" applyAlignment="1">
      <alignment horizontal="center" vertical="center" textRotation="255" wrapText="1"/>
    </xf>
    <xf numFmtId="0" fontId="16" fillId="4" borderId="14" xfId="2" applyFont="1" applyFill="1" applyBorder="1" applyAlignment="1">
      <alignment horizontal="center" vertical="center" textRotation="255" wrapText="1"/>
    </xf>
    <xf numFmtId="0" fontId="16" fillId="4" borderId="26" xfId="2" applyFont="1" applyFill="1" applyBorder="1" applyAlignment="1">
      <alignment horizontal="center" vertical="center" textRotation="255" wrapText="1"/>
    </xf>
    <xf numFmtId="0" fontId="16" fillId="4" borderId="15" xfId="2" applyFont="1" applyFill="1" applyBorder="1" applyAlignment="1">
      <alignment horizontal="center" vertical="center" textRotation="255" wrapText="1"/>
    </xf>
    <xf numFmtId="0" fontId="8" fillId="0" borderId="128" xfId="5" applyFont="1" applyBorder="1">
      <alignment vertical="center"/>
    </xf>
    <xf numFmtId="0" fontId="8" fillId="0" borderId="140" xfId="5" applyFont="1" applyBorder="1">
      <alignment vertical="center"/>
    </xf>
    <xf numFmtId="0" fontId="8" fillId="0" borderId="128" xfId="5" applyFont="1" applyBorder="1" applyAlignment="1">
      <alignment vertical="center" shrinkToFit="1"/>
    </xf>
    <xf numFmtId="0" fontId="8" fillId="0" borderId="140" xfId="5" applyFont="1" applyBorder="1" applyAlignment="1">
      <alignment vertical="center" shrinkToFit="1"/>
    </xf>
    <xf numFmtId="0" fontId="36" fillId="0" borderId="140" xfId="5" applyFont="1" applyBorder="1">
      <alignment vertical="center"/>
    </xf>
    <xf numFmtId="215" fontId="77" fillId="14" borderId="6" xfId="5" applyNumberFormat="1" applyFont="1" applyFill="1" applyBorder="1" applyAlignment="1">
      <alignment horizontal="center" vertical="center"/>
    </xf>
    <xf numFmtId="215" fontId="77" fillId="14" borderId="7" xfId="5" applyNumberFormat="1" applyFont="1" applyFill="1" applyBorder="1" applyAlignment="1">
      <alignment horizontal="center" vertical="center"/>
    </xf>
    <xf numFmtId="215" fontId="77" fillId="14" borderId="8" xfId="5" applyNumberFormat="1" applyFont="1" applyFill="1" applyBorder="1" applyAlignment="1">
      <alignment horizontal="center" vertical="center"/>
    </xf>
    <xf numFmtId="0" fontId="8" fillId="0" borderId="10" xfId="0" applyFont="1" applyBorder="1" applyAlignment="1">
      <alignment horizontal="center" vertical="center" textRotation="255" wrapText="1"/>
    </xf>
    <xf numFmtId="0" fontId="8" fillId="0" borderId="11" xfId="0" applyFont="1" applyBorder="1" applyAlignment="1">
      <alignment horizontal="center" vertical="center" textRotation="255" wrapText="1"/>
    </xf>
    <xf numFmtId="0" fontId="8" fillId="0" borderId="13" xfId="0" applyFont="1" applyBorder="1" applyAlignment="1">
      <alignment horizontal="center" vertical="center" textRotation="255" wrapText="1"/>
    </xf>
    <xf numFmtId="0" fontId="8" fillId="0" borderId="20" xfId="0" applyFont="1" applyBorder="1" applyAlignment="1">
      <alignment horizontal="center" vertical="center" textRotation="255" wrapText="1"/>
    </xf>
    <xf numFmtId="0" fontId="29" fillId="4" borderId="98" xfId="0" applyFont="1" applyFill="1" applyBorder="1" applyAlignment="1">
      <alignment vertical="center" textRotation="255" wrapText="1"/>
    </xf>
    <xf numFmtId="0" fontId="29" fillId="4" borderId="137" xfId="0" applyFont="1" applyFill="1" applyBorder="1" applyAlignment="1">
      <alignment vertical="center" textRotation="255" wrapText="1"/>
    </xf>
    <xf numFmtId="0" fontId="29" fillId="4" borderId="103" xfId="0" applyFont="1" applyFill="1" applyBorder="1" applyAlignment="1">
      <alignment vertical="center" textRotation="255" wrapText="1"/>
    </xf>
    <xf numFmtId="0" fontId="29" fillId="4" borderId="135" xfId="0" applyFont="1" applyFill="1" applyBorder="1" applyAlignment="1">
      <alignment vertical="center" textRotation="255" wrapText="1"/>
    </xf>
    <xf numFmtId="0" fontId="8" fillId="0" borderId="139" xfId="0" applyFont="1" applyBorder="1" applyAlignment="1">
      <alignment vertical="center" wrapText="1"/>
    </xf>
    <xf numFmtId="0" fontId="8" fillId="0" borderId="26" xfId="0" applyFont="1" applyBorder="1" applyAlignment="1">
      <alignment vertical="center" wrapText="1"/>
    </xf>
    <xf numFmtId="0" fontId="8" fillId="0" borderId="138" xfId="0" applyFont="1" applyBorder="1" applyAlignment="1">
      <alignment vertical="center" wrapText="1"/>
    </xf>
    <xf numFmtId="0" fontId="42" fillId="3" borderId="5" xfId="0" applyFont="1" applyFill="1" applyBorder="1" applyProtection="1">
      <alignment vertical="center"/>
      <protection locked="0"/>
    </xf>
    <xf numFmtId="0" fontId="44" fillId="0" borderId="10" xfId="0" applyFont="1" applyBorder="1" applyAlignment="1" applyProtection="1">
      <alignment vertical="center" wrapText="1"/>
      <protection locked="0"/>
    </xf>
    <xf numFmtId="0" fontId="44" fillId="0" borderId="17" xfId="0" applyFont="1" applyBorder="1" applyAlignment="1" applyProtection="1">
      <alignment vertical="center" wrapText="1"/>
      <protection locked="0"/>
    </xf>
    <xf numFmtId="0" fontId="44" fillId="0" borderId="11" xfId="0" applyFont="1" applyBorder="1" applyAlignment="1" applyProtection="1">
      <alignment vertical="center" wrapText="1"/>
      <protection locked="0"/>
    </xf>
    <xf numFmtId="0" fontId="42" fillId="2" borderId="12" xfId="0" applyFont="1" applyFill="1" applyBorder="1" applyAlignment="1">
      <alignment horizontal="center" vertical="center"/>
    </xf>
    <xf numFmtId="0" fontId="42" fillId="2" borderId="16" xfId="0" applyFont="1" applyFill="1" applyBorder="1" applyAlignment="1">
      <alignment horizontal="center" vertical="center"/>
    </xf>
    <xf numFmtId="0" fontId="36" fillId="6" borderId="14" xfId="0" applyFont="1" applyFill="1" applyBorder="1" applyAlignment="1">
      <alignment horizontal="center" vertical="center"/>
    </xf>
    <xf numFmtId="0" fontId="36" fillId="6" borderId="26" xfId="0" applyFont="1" applyFill="1" applyBorder="1" applyAlignment="1">
      <alignment horizontal="center" vertical="center"/>
    </xf>
    <xf numFmtId="247" fontId="44" fillId="0" borderId="7" xfId="0" applyNumberFormat="1" applyFont="1" applyBorder="1" applyAlignment="1" applyProtection="1">
      <alignment horizontal="right" vertical="center" shrinkToFit="1"/>
      <protection locked="0"/>
    </xf>
    <xf numFmtId="180" fontId="140" fillId="0" borderId="6" xfId="0" applyNumberFormat="1" applyFont="1" applyBorder="1" applyProtection="1">
      <alignment vertical="center"/>
      <protection locked="0"/>
    </xf>
    <xf numFmtId="180" fontId="140" fillId="0" borderId="8" xfId="0" applyNumberFormat="1" applyFont="1" applyBorder="1" applyProtection="1">
      <alignment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38" fontId="8" fillId="0" borderId="107" xfId="1" applyFont="1" applyFill="1" applyBorder="1" applyAlignment="1" applyProtection="1">
      <alignment horizontal="left" vertical="center" wrapText="1"/>
      <protection locked="0"/>
    </xf>
    <xf numFmtId="38" fontId="8" fillId="0" borderId="146" xfId="1" applyFont="1" applyFill="1" applyBorder="1" applyAlignment="1" applyProtection="1">
      <alignment horizontal="left" vertical="center" wrapText="1"/>
      <protection locked="0"/>
    </xf>
    <xf numFmtId="38" fontId="8" fillId="0" borderId="106" xfId="1" applyFont="1" applyFill="1" applyBorder="1" applyAlignment="1" applyProtection="1">
      <alignment horizontal="left" vertical="center" wrapText="1"/>
      <protection locked="0"/>
    </xf>
    <xf numFmtId="0" fontId="8" fillId="4" borderId="12" xfId="2" applyFont="1" applyFill="1" applyBorder="1" applyAlignment="1">
      <alignment horizontal="center" vertical="center" textRotation="255" wrapText="1"/>
    </xf>
    <xf numFmtId="0" fontId="8" fillId="4" borderId="29" xfId="2" applyFont="1" applyFill="1" applyBorder="1" applyAlignment="1">
      <alignment horizontal="center" vertical="center" textRotation="255" wrapText="1"/>
    </xf>
    <xf numFmtId="0" fontId="8" fillId="4" borderId="16" xfId="2" applyFont="1" applyFill="1" applyBorder="1" applyAlignment="1">
      <alignment horizontal="center" vertical="center" textRotation="255" wrapText="1"/>
    </xf>
    <xf numFmtId="0" fontId="8" fillId="0" borderId="26" xfId="2" applyFont="1" applyBorder="1" applyAlignment="1">
      <alignment vertical="center" wrapText="1"/>
    </xf>
    <xf numFmtId="0" fontId="8" fillId="0" borderId="15" xfId="2" applyFont="1" applyBorder="1" applyAlignment="1">
      <alignment vertical="center" wrapText="1"/>
    </xf>
    <xf numFmtId="218" fontId="89" fillId="17" borderId="14" xfId="1" applyNumberFormat="1" applyFont="1" applyFill="1" applyBorder="1" applyAlignment="1">
      <alignment horizontal="right" vertical="center"/>
    </xf>
    <xf numFmtId="218" fontId="89" fillId="17" borderId="26" xfId="1" applyNumberFormat="1" applyFont="1" applyFill="1" applyBorder="1" applyAlignment="1">
      <alignment horizontal="right" vertical="center"/>
    </xf>
    <xf numFmtId="218" fontId="89" fillId="17" borderId="15" xfId="1" applyNumberFormat="1" applyFont="1" applyFill="1" applyBorder="1" applyAlignment="1">
      <alignment horizontal="right" vertical="center"/>
    </xf>
    <xf numFmtId="38" fontId="8" fillId="0" borderId="14" xfId="1" applyFont="1" applyFill="1" applyBorder="1" applyAlignment="1" applyProtection="1">
      <alignment horizontal="left" vertical="center" wrapText="1"/>
      <protection locked="0"/>
    </xf>
    <xf numFmtId="38" fontId="8" fillId="0" borderId="26" xfId="1" applyFont="1" applyFill="1" applyBorder="1" applyAlignment="1" applyProtection="1">
      <alignment horizontal="left" vertical="center" wrapText="1"/>
      <protection locked="0"/>
    </xf>
    <xf numFmtId="38" fontId="8" fillId="0" borderId="15" xfId="1" applyFont="1" applyFill="1" applyBorder="1" applyAlignment="1" applyProtection="1">
      <alignment horizontal="left" vertical="center" wrapText="1"/>
      <protection locked="0"/>
    </xf>
    <xf numFmtId="0" fontId="8" fillId="0" borderId="7" xfId="2" applyFont="1" applyBorder="1" applyAlignment="1">
      <alignment vertical="center" wrapText="1"/>
    </xf>
    <xf numFmtId="0" fontId="8" fillId="0" borderId="8" xfId="2" applyFont="1" applyBorder="1" applyAlignment="1">
      <alignment vertical="center" wrapText="1"/>
    </xf>
    <xf numFmtId="218" fontId="89" fillId="17" borderId="6" xfId="1" applyNumberFormat="1" applyFont="1" applyFill="1" applyBorder="1" applyAlignment="1">
      <alignment horizontal="right" vertical="center"/>
    </xf>
    <xf numFmtId="218" fontId="89" fillId="17" borderId="7" xfId="1" applyNumberFormat="1" applyFont="1" applyFill="1" applyBorder="1" applyAlignment="1">
      <alignment horizontal="right" vertical="center"/>
    </xf>
    <xf numFmtId="218" fontId="89" fillId="17" borderId="8" xfId="1" applyNumberFormat="1" applyFont="1" applyFill="1" applyBorder="1" applyAlignment="1">
      <alignment horizontal="right" vertical="center"/>
    </xf>
    <xf numFmtId="38" fontId="8" fillId="0" borderId="6" xfId="1" applyFont="1" applyFill="1" applyBorder="1" applyAlignment="1" applyProtection="1">
      <alignment horizontal="left" vertical="center" wrapText="1"/>
      <protection locked="0"/>
    </xf>
    <xf numFmtId="38" fontId="8" fillId="0" borderId="7" xfId="1" applyFont="1" applyFill="1" applyBorder="1" applyAlignment="1" applyProtection="1">
      <alignment horizontal="left" vertical="center" wrapText="1"/>
      <protection locked="0"/>
    </xf>
    <xf numFmtId="38" fontId="8" fillId="0" borderId="8" xfId="1" applyFont="1" applyFill="1" applyBorder="1" applyAlignment="1" applyProtection="1">
      <alignment horizontal="left" vertical="center" wrapText="1"/>
      <protection locked="0"/>
    </xf>
    <xf numFmtId="218" fontId="89" fillId="17" borderId="110" xfId="1" applyNumberFormat="1" applyFont="1" applyFill="1" applyBorder="1" applyAlignment="1">
      <alignment horizontal="right" vertical="center"/>
    </xf>
    <xf numFmtId="218" fontId="89" fillId="17" borderId="147" xfId="1" applyNumberFormat="1" applyFont="1" applyFill="1" applyBorder="1" applyAlignment="1">
      <alignment horizontal="right" vertical="center"/>
    </xf>
    <xf numFmtId="218" fontId="89" fillId="17" borderId="109" xfId="1" applyNumberFormat="1" applyFont="1" applyFill="1" applyBorder="1" applyAlignment="1">
      <alignment horizontal="right" vertical="center"/>
    </xf>
    <xf numFmtId="38" fontId="8" fillId="0" borderId="10" xfId="1" applyFont="1" applyFill="1" applyBorder="1" applyAlignment="1" applyProtection="1">
      <alignment horizontal="left" vertical="center" wrapText="1"/>
      <protection locked="0"/>
    </xf>
    <xf numFmtId="38" fontId="8" fillId="0" borderId="17" xfId="1" applyFont="1" applyFill="1" applyBorder="1" applyAlignment="1" applyProtection="1">
      <alignment horizontal="left" vertical="center" wrapText="1"/>
      <protection locked="0"/>
    </xf>
    <xf numFmtId="38" fontId="8" fillId="0" borderId="11" xfId="1" applyFont="1" applyFill="1" applyBorder="1" applyAlignment="1" applyProtection="1">
      <alignment horizontal="left" vertical="center" wrapText="1"/>
      <protection locked="0"/>
    </xf>
    <xf numFmtId="0" fontId="8" fillId="0" borderId="7" xfId="2" applyFont="1" applyBorder="1" applyAlignment="1">
      <alignment horizontal="left" vertical="center" wrapText="1"/>
    </xf>
    <xf numFmtId="0" fontId="8" fillId="0" borderId="8" xfId="2" applyFont="1" applyBorder="1" applyAlignment="1">
      <alignment horizontal="left" vertical="center" wrapText="1"/>
    </xf>
    <xf numFmtId="0" fontId="60" fillId="17" borderId="0" xfId="0" applyFont="1" applyFill="1" applyAlignment="1">
      <alignment horizontal="right" vertical="center"/>
    </xf>
    <xf numFmtId="249" fontId="60" fillId="3" borderId="0" xfId="0" applyNumberFormat="1" applyFont="1" applyFill="1" applyAlignment="1" applyProtection="1">
      <alignment horizontal="right" vertical="center"/>
      <protection locked="0"/>
    </xf>
    <xf numFmtId="0" fontId="61" fillId="0" borderId="0" xfId="0" applyFont="1" applyAlignment="1">
      <alignment vertical="center" wrapText="1"/>
    </xf>
    <xf numFmtId="0" fontId="10" fillId="0" borderId="0" xfId="2" applyFont="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9" fillId="17" borderId="6" xfId="0" applyFont="1" applyFill="1" applyBorder="1" applyAlignment="1">
      <alignment horizontal="center" vertical="center"/>
    </xf>
    <xf numFmtId="0" fontId="9" fillId="17" borderId="7" xfId="0" applyFont="1" applyFill="1" applyBorder="1" applyAlignment="1">
      <alignment horizontal="center" vertical="center"/>
    </xf>
    <xf numFmtId="0" fontId="9" fillId="17" borderId="8" xfId="0" applyFont="1" applyFill="1" applyBorder="1" applyAlignment="1">
      <alignment horizontal="center" vertical="center"/>
    </xf>
    <xf numFmtId="0" fontId="149" fillId="0" borderId="0" xfId="0" applyFont="1" applyAlignment="1">
      <alignment horizontal="left" vertical="center" wrapText="1"/>
    </xf>
    <xf numFmtId="0" fontId="62" fillId="3" borderId="0" xfId="0" applyFont="1" applyFill="1" applyProtection="1">
      <alignment vertical="center"/>
      <protection locked="0"/>
    </xf>
    <xf numFmtId="206" fontId="60" fillId="2" borderId="0" xfId="2" applyNumberFormat="1" applyFont="1" applyFill="1" applyAlignment="1">
      <alignment horizontal="right"/>
    </xf>
    <xf numFmtId="0" fontId="61" fillId="6" borderId="0" xfId="21" applyFont="1" applyFill="1" applyAlignment="1">
      <alignment horizontal="left" vertical="center"/>
    </xf>
    <xf numFmtId="0" fontId="8" fillId="0" borderId="107" xfId="0" applyFont="1" applyBorder="1">
      <alignment vertical="center"/>
    </xf>
    <xf numFmtId="0" fontId="8" fillId="0" borderId="146" xfId="0" applyFont="1" applyBorder="1">
      <alignment vertical="center"/>
    </xf>
    <xf numFmtId="0" fontId="8" fillId="0" borderId="106" xfId="0" applyFont="1" applyBorder="1">
      <alignment vertical="center"/>
    </xf>
    <xf numFmtId="218" fontId="89" fillId="2" borderId="108" xfId="1" applyNumberFormat="1" applyFont="1" applyFill="1" applyBorder="1" applyAlignment="1">
      <alignment horizontal="right" vertical="center"/>
    </xf>
    <xf numFmtId="38" fontId="199" fillId="0" borderId="6" xfId="1" applyFont="1" applyFill="1" applyBorder="1" applyAlignment="1" applyProtection="1">
      <alignment horizontal="left" vertical="center" wrapText="1"/>
      <protection locked="0"/>
    </xf>
    <xf numFmtId="38" fontId="199" fillId="0" borderId="7" xfId="1" applyFont="1" applyFill="1" applyBorder="1" applyAlignment="1" applyProtection="1">
      <alignment horizontal="left" vertical="center" wrapText="1"/>
      <protection locked="0"/>
    </xf>
    <xf numFmtId="38" fontId="199" fillId="0" borderId="8" xfId="1" applyFont="1" applyFill="1" applyBorder="1" applyAlignment="1" applyProtection="1">
      <alignment horizontal="left" vertical="center" wrapText="1"/>
      <protection locked="0"/>
    </xf>
    <xf numFmtId="251" fontId="9" fillId="3" borderId="26" xfId="2" applyNumberFormat="1" applyFont="1" applyFill="1" applyBorder="1" applyAlignment="1" applyProtection="1">
      <alignment horizontal="right" vertical="center"/>
      <protection locked="0"/>
    </xf>
    <xf numFmtId="0" fontId="9" fillId="0" borderId="26" xfId="2" applyFont="1" applyBorder="1" applyAlignment="1">
      <alignment horizontal="right" vertical="center"/>
    </xf>
    <xf numFmtId="249" fontId="9" fillId="3" borderId="26" xfId="2" applyNumberFormat="1" applyFont="1" applyFill="1" applyBorder="1" applyAlignment="1" applyProtection="1">
      <alignment horizontal="right" vertical="center"/>
      <protection locked="0"/>
    </xf>
    <xf numFmtId="0" fontId="9" fillId="0" borderId="26" xfId="2" applyFont="1" applyBorder="1" applyAlignment="1">
      <alignment vertical="center"/>
    </xf>
    <xf numFmtId="219" fontId="8" fillId="4" borderId="5" xfId="0" applyNumberFormat="1" applyFont="1" applyFill="1" applyBorder="1" applyAlignment="1">
      <alignment horizontal="center" vertical="center"/>
    </xf>
    <xf numFmtId="0" fontId="8" fillId="0" borderId="26" xfId="2" applyFont="1" applyBorder="1" applyAlignment="1">
      <alignment horizontal="left" vertical="center" wrapText="1"/>
    </xf>
    <xf numFmtId="0" fontId="8" fillId="0" borderId="15" xfId="2" applyFont="1" applyBorder="1" applyAlignment="1">
      <alignment horizontal="left" vertical="center" wrapText="1"/>
    </xf>
    <xf numFmtId="218" fontId="89" fillId="2" borderId="14" xfId="1" applyNumberFormat="1" applyFont="1" applyFill="1" applyBorder="1" applyAlignment="1">
      <alignment horizontal="right" vertical="center"/>
    </xf>
    <xf numFmtId="218" fontId="89" fillId="2" borderId="26" xfId="1" applyNumberFormat="1" applyFont="1" applyFill="1" applyBorder="1" applyAlignment="1">
      <alignment horizontal="right" vertical="center"/>
    </xf>
    <xf numFmtId="218" fontId="89" fillId="2" borderId="15" xfId="1" applyNumberFormat="1" applyFont="1" applyFill="1" applyBorder="1" applyAlignment="1">
      <alignment horizontal="right" vertical="center"/>
    </xf>
    <xf numFmtId="0" fontId="8" fillId="0" borderId="7" xfId="2" applyFont="1" applyBorder="1" applyAlignment="1">
      <alignment horizontal="left" vertical="center"/>
    </xf>
    <xf numFmtId="0" fontId="8" fillId="0" borderId="8" xfId="2" applyFont="1" applyBorder="1" applyAlignment="1">
      <alignment horizontal="left" vertical="center"/>
    </xf>
    <xf numFmtId="218" fontId="89" fillId="2" borderId="6" xfId="1" applyNumberFormat="1" applyFont="1" applyFill="1" applyBorder="1" applyAlignment="1">
      <alignment horizontal="right" vertical="center"/>
    </xf>
    <xf numFmtId="218" fontId="89" fillId="2" borderId="7" xfId="1" applyNumberFormat="1" applyFont="1" applyFill="1" applyBorder="1" applyAlignment="1">
      <alignment horizontal="right" vertical="center"/>
    </xf>
    <xf numFmtId="218" fontId="89" fillId="2" borderId="8" xfId="1" applyNumberFormat="1" applyFont="1" applyFill="1" applyBorder="1" applyAlignment="1">
      <alignment horizontal="right" vertical="center"/>
    </xf>
    <xf numFmtId="0" fontId="8" fillId="0" borderId="107" xfId="0" applyFont="1" applyBorder="1" applyAlignment="1">
      <alignment horizontal="center" vertical="center"/>
    </xf>
    <xf numFmtId="0" fontId="8" fillId="0" borderId="146" xfId="0" applyFont="1" applyBorder="1" applyAlignment="1">
      <alignment horizontal="center" vertical="center"/>
    </xf>
    <xf numFmtId="0" fontId="8" fillId="0" borderId="106" xfId="0" applyFont="1" applyBorder="1" applyAlignment="1">
      <alignment horizontal="center" vertical="center"/>
    </xf>
    <xf numFmtId="0" fontId="36" fillId="0" borderId="162" xfId="5" applyFont="1" applyBorder="1" applyAlignment="1">
      <alignment vertical="center" wrapText="1"/>
    </xf>
    <xf numFmtId="0" fontId="36" fillId="0" borderId="163" xfId="5" applyFont="1" applyBorder="1" applyAlignment="1">
      <alignment vertical="center" wrapText="1"/>
    </xf>
    <xf numFmtId="0" fontId="36" fillId="0" borderId="164" xfId="5" applyFont="1" applyBorder="1" applyAlignment="1">
      <alignment vertical="center" wrapText="1"/>
    </xf>
    <xf numFmtId="0" fontId="36" fillId="0" borderId="165" xfId="5" applyFont="1" applyBorder="1">
      <alignment vertical="center"/>
    </xf>
    <xf numFmtId="0" fontId="36" fillId="0" borderId="166" xfId="5" applyFont="1" applyBorder="1">
      <alignment vertical="center"/>
    </xf>
    <xf numFmtId="0" fontId="36" fillId="0" borderId="167" xfId="5" applyFont="1" applyBorder="1">
      <alignment vertical="center"/>
    </xf>
    <xf numFmtId="0" fontId="44" fillId="0" borderId="7" xfId="0" applyFont="1" applyBorder="1" applyAlignment="1" applyProtection="1">
      <alignment vertical="center" wrapText="1"/>
      <protection locked="0"/>
    </xf>
    <xf numFmtId="0" fontId="42" fillId="4" borderId="6" xfId="0" applyFont="1" applyFill="1" applyBorder="1" applyAlignment="1">
      <alignment horizontal="center" vertical="center"/>
    </xf>
    <xf numFmtId="0" fontId="42" fillId="4" borderId="7" xfId="0" applyFont="1" applyFill="1" applyBorder="1" applyAlignment="1">
      <alignment horizontal="center" vertical="center"/>
    </xf>
    <xf numFmtId="0" fontId="42" fillId="4" borderId="8" xfId="0" applyFont="1" applyFill="1" applyBorder="1" applyAlignment="1">
      <alignment horizontal="center" vertical="center"/>
    </xf>
    <xf numFmtId="0" fontId="36" fillId="3" borderId="6" xfId="0" applyFont="1" applyFill="1" applyBorder="1" applyAlignment="1" applyProtection="1">
      <alignment horizontal="center" vertical="center"/>
      <protection locked="0"/>
    </xf>
    <xf numFmtId="0" fontId="36" fillId="3" borderId="8" xfId="0" applyFont="1" applyFill="1" applyBorder="1" applyAlignment="1" applyProtection="1">
      <alignment horizontal="center" vertical="center"/>
      <protection locked="0"/>
    </xf>
    <xf numFmtId="0" fontId="154" fillId="0" borderId="0" xfId="0" applyFont="1" applyAlignment="1"/>
    <xf numFmtId="0" fontId="36" fillId="3" borderId="5" xfId="0" applyFont="1" applyFill="1" applyBorder="1" applyProtection="1">
      <alignment vertical="center"/>
      <protection locked="0"/>
    </xf>
    <xf numFmtId="207" fontId="42" fillId="3" borderId="6" xfId="0" applyNumberFormat="1" applyFont="1" applyFill="1" applyBorder="1" applyAlignment="1" applyProtection="1">
      <alignment horizontal="right" vertical="center"/>
      <protection locked="0"/>
    </xf>
    <xf numFmtId="207" fontId="42" fillId="3" borderId="7" xfId="0" applyNumberFormat="1" applyFont="1" applyFill="1" applyBorder="1" applyAlignment="1" applyProtection="1">
      <alignment horizontal="right" vertical="center"/>
      <protection locked="0"/>
    </xf>
    <xf numFmtId="0" fontId="42" fillId="22" borderId="7" xfId="0" applyFont="1" applyFill="1" applyBorder="1" applyAlignment="1" applyProtection="1">
      <alignment horizontal="center" vertical="center"/>
      <protection locked="0"/>
    </xf>
    <xf numFmtId="0" fontId="8" fillId="0" borderId="14"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38" xfId="0" applyFont="1" applyBorder="1" applyAlignment="1">
      <alignment horizontal="center" vertical="center" wrapText="1"/>
    </xf>
    <xf numFmtId="0" fontId="36" fillId="0" borderId="105" xfId="5" applyFont="1" applyBorder="1">
      <alignment vertical="center"/>
    </xf>
    <xf numFmtId="0" fontId="36" fillId="0" borderId="104" xfId="5" applyFont="1" applyBorder="1">
      <alignment vertical="center"/>
    </xf>
    <xf numFmtId="0" fontId="36" fillId="0" borderId="144" xfId="5" applyFont="1" applyBorder="1">
      <alignment vertical="center"/>
    </xf>
    <xf numFmtId="0" fontId="36" fillId="0" borderId="143" xfId="5" applyFont="1" applyBorder="1">
      <alignment vertical="center"/>
    </xf>
    <xf numFmtId="0" fontId="36" fillId="0" borderId="102" xfId="5" applyFont="1" applyBorder="1">
      <alignment vertical="center"/>
    </xf>
    <xf numFmtId="0" fontId="36" fillId="0" borderId="142" xfId="5" applyFont="1" applyBorder="1">
      <alignment vertical="center"/>
    </xf>
    <xf numFmtId="0" fontId="148" fillId="0" borderId="26" xfId="2" applyFont="1" applyBorder="1" applyAlignment="1">
      <alignment horizontal="left" vertical="center" wrapText="1"/>
    </xf>
    <xf numFmtId="0" fontId="36" fillId="0" borderId="14" xfId="0" applyFont="1" applyBorder="1" applyAlignment="1">
      <alignment horizontal="right" vertical="center" wrapText="1"/>
    </xf>
    <xf numFmtId="0" fontId="36" fillId="0" borderId="26" xfId="0" applyFont="1" applyBorder="1" applyAlignment="1">
      <alignment horizontal="right" vertical="center" wrapText="1"/>
    </xf>
    <xf numFmtId="206" fontId="36" fillId="2" borderId="26" xfId="0" applyNumberFormat="1" applyFont="1" applyFill="1" applyBorder="1" applyAlignment="1">
      <alignment vertical="center" wrapText="1"/>
    </xf>
    <xf numFmtId="206" fontId="36" fillId="2" borderId="15" xfId="0" applyNumberFormat="1" applyFont="1" applyFill="1" applyBorder="1" applyAlignment="1">
      <alignment vertical="center" wrapText="1"/>
    </xf>
    <xf numFmtId="0" fontId="36" fillId="0" borderId="10" xfId="0" applyFont="1" applyBorder="1" applyAlignment="1">
      <alignment vertical="center" wrapText="1"/>
    </xf>
    <xf numFmtId="0" fontId="36" fillId="0" borderId="17" xfId="0" applyFont="1" applyBorder="1" applyAlignment="1">
      <alignment vertical="center" wrapText="1"/>
    </xf>
    <xf numFmtId="0" fontId="36" fillId="0" borderId="11" xfId="0" applyFont="1" applyBorder="1" applyAlignment="1">
      <alignment vertical="center" wrapText="1"/>
    </xf>
    <xf numFmtId="0" fontId="36" fillId="0" borderId="13" xfId="0" applyFont="1" applyBorder="1" applyAlignment="1">
      <alignment vertical="center" wrapText="1"/>
    </xf>
    <xf numFmtId="0" fontId="36" fillId="0" borderId="0" xfId="0" applyFont="1" applyAlignment="1">
      <alignment vertical="center" wrapText="1"/>
    </xf>
    <xf numFmtId="0" fontId="36" fillId="0" borderId="20" xfId="0" applyFont="1" applyBorder="1" applyAlignment="1">
      <alignment vertical="center" wrapText="1"/>
    </xf>
    <xf numFmtId="0" fontId="42" fillId="2" borderId="29" xfId="0" applyFont="1" applyFill="1" applyBorder="1" applyAlignment="1">
      <alignment horizontal="center" vertical="center"/>
    </xf>
    <xf numFmtId="0" fontId="44" fillId="6" borderId="85" xfId="0" applyFont="1" applyFill="1" applyBorder="1" applyAlignment="1" applyProtection="1">
      <alignment vertical="center" wrapText="1"/>
      <protection locked="0"/>
    </xf>
    <xf numFmtId="0" fontId="44" fillId="6" borderId="204" xfId="0" applyFont="1" applyFill="1" applyBorder="1" applyAlignment="1" applyProtection="1">
      <alignment vertical="center" wrapText="1"/>
      <protection locked="0"/>
    </xf>
    <xf numFmtId="0" fontId="44" fillId="6" borderId="90" xfId="0" applyFont="1" applyFill="1" applyBorder="1" applyAlignment="1" applyProtection="1">
      <alignment vertical="center" wrapText="1"/>
      <protection locked="0"/>
    </xf>
    <xf numFmtId="0" fontId="44" fillId="6" borderId="89" xfId="0" applyFont="1" applyFill="1" applyBorder="1" applyAlignment="1" applyProtection="1">
      <alignment vertical="center" wrapText="1"/>
      <protection locked="0"/>
    </xf>
    <xf numFmtId="0" fontId="44" fillId="6" borderId="86" xfId="0" applyFont="1" applyFill="1" applyBorder="1" applyAlignment="1" applyProtection="1">
      <alignment vertical="center" wrapText="1"/>
      <protection locked="0"/>
    </xf>
    <xf numFmtId="0" fontId="44" fillId="6" borderId="225" xfId="0" applyFont="1" applyFill="1" applyBorder="1" applyAlignment="1" applyProtection="1">
      <alignment vertical="center" wrapText="1"/>
      <protection locked="0"/>
    </xf>
    <xf numFmtId="0" fontId="15" fillId="4" borderId="12" xfId="0" applyFont="1" applyFill="1" applyBorder="1" applyAlignment="1">
      <alignment horizontal="center" vertical="center" textRotation="255"/>
    </xf>
    <xf numFmtId="0" fontId="15" fillId="4" borderId="29" xfId="0" applyFont="1" applyFill="1" applyBorder="1" applyAlignment="1">
      <alignment horizontal="center" vertical="center" textRotation="255"/>
    </xf>
    <xf numFmtId="0" fontId="44" fillId="6" borderId="80" xfId="0" applyFont="1" applyFill="1" applyBorder="1" applyAlignment="1" applyProtection="1">
      <alignment vertical="center" wrapText="1"/>
      <protection locked="0"/>
    </xf>
    <xf numFmtId="0" fontId="44" fillId="6" borderId="215" xfId="0" applyFont="1" applyFill="1" applyBorder="1" applyAlignment="1" applyProtection="1">
      <alignment vertical="center" wrapText="1"/>
      <protection locked="0"/>
    </xf>
    <xf numFmtId="0" fontId="44" fillId="6" borderId="81" xfId="0" applyFont="1" applyFill="1" applyBorder="1" applyAlignment="1" applyProtection="1">
      <alignment vertical="center" wrapText="1"/>
      <protection locked="0"/>
    </xf>
    <xf numFmtId="0" fontId="12" fillId="6" borderId="6" xfId="0" applyFont="1" applyFill="1" applyBorder="1" applyProtection="1">
      <alignment vertical="center"/>
      <protection locked="0"/>
    </xf>
    <xf numFmtId="0" fontId="12" fillId="6" borderId="7" xfId="0" applyFont="1" applyFill="1" applyBorder="1" applyProtection="1">
      <alignment vertical="center"/>
      <protection locked="0"/>
    </xf>
    <xf numFmtId="0" fontId="12" fillId="6" borderId="8" xfId="0" applyFont="1" applyFill="1" applyBorder="1" applyProtection="1">
      <alignment vertical="center"/>
      <protection locked="0"/>
    </xf>
    <xf numFmtId="0" fontId="8" fillId="3" borderId="6"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205" fontId="55" fillId="2" borderId="6" xfId="0" applyNumberFormat="1" applyFont="1" applyFill="1" applyBorder="1" applyAlignment="1">
      <alignment horizontal="left" vertical="center" wrapText="1"/>
    </xf>
    <xf numFmtId="205" fontId="55" fillId="2" borderId="7" xfId="0" applyNumberFormat="1" applyFont="1" applyFill="1" applyBorder="1" applyAlignment="1">
      <alignment horizontal="left" vertical="center" wrapText="1"/>
    </xf>
    <xf numFmtId="205" fontId="55" fillId="2" borderId="8" xfId="0" applyNumberFormat="1" applyFont="1" applyFill="1" applyBorder="1" applyAlignment="1">
      <alignment horizontal="left" vertical="center" wrapText="1"/>
    </xf>
    <xf numFmtId="0" fontId="36" fillId="0" borderId="10" xfId="2" applyFont="1" applyBorder="1" applyAlignment="1">
      <alignment horizontal="left" vertical="center" wrapText="1"/>
    </xf>
    <xf numFmtId="0" fontId="36" fillId="0" borderId="17" xfId="2" applyFont="1" applyBorder="1" applyAlignment="1">
      <alignment horizontal="left" vertical="center" wrapText="1"/>
    </xf>
    <xf numFmtId="0" fontId="36" fillId="0" borderId="11" xfId="2" applyFont="1" applyBorder="1" applyAlignment="1">
      <alignment horizontal="left" vertical="center" wrapText="1"/>
    </xf>
    <xf numFmtId="0" fontId="36" fillId="0" borderId="14" xfId="2" applyFont="1" applyBorder="1" applyAlignment="1">
      <alignment horizontal="left" vertical="center" wrapText="1"/>
    </xf>
    <xf numFmtId="0" fontId="36" fillId="0" borderId="26" xfId="2" applyFont="1" applyBorder="1" applyAlignment="1">
      <alignment horizontal="left" vertical="center" wrapText="1"/>
    </xf>
    <xf numFmtId="0" fontId="36" fillId="0" borderId="15" xfId="2" applyFont="1" applyBorder="1" applyAlignment="1">
      <alignment horizontal="left" vertical="center" wrapText="1"/>
    </xf>
    <xf numFmtId="0" fontId="36" fillId="0" borderId="26" xfId="0" applyFont="1" applyBorder="1" applyAlignment="1">
      <alignment vertical="center" wrapText="1"/>
    </xf>
    <xf numFmtId="205" fontId="36" fillId="2" borderId="5" xfId="0" applyNumberFormat="1" applyFont="1" applyFill="1" applyBorder="1" applyAlignment="1">
      <alignment horizontal="center" vertical="center" wrapText="1"/>
    </xf>
    <xf numFmtId="38" fontId="42" fillId="2" borderId="10" xfId="1" applyFont="1" applyFill="1" applyBorder="1" applyAlignment="1" applyProtection="1">
      <alignment horizontal="right"/>
    </xf>
    <xf numFmtId="38" fontId="42" fillId="2" borderId="17" xfId="1" applyFont="1" applyFill="1" applyBorder="1" applyAlignment="1" applyProtection="1">
      <alignment horizontal="right"/>
    </xf>
    <xf numFmtId="38" fontId="42" fillId="2" borderId="14" xfId="1" applyFont="1" applyFill="1" applyBorder="1" applyAlignment="1" applyProtection="1">
      <alignment horizontal="right"/>
    </xf>
    <xf numFmtId="38" fontId="42" fillId="2" borderId="26" xfId="1" applyFont="1" applyFill="1" applyBorder="1" applyAlignment="1" applyProtection="1">
      <alignment horizontal="right"/>
    </xf>
    <xf numFmtId="0" fontId="36" fillId="4" borderId="14" xfId="0" applyFont="1" applyFill="1" applyBorder="1" applyAlignment="1">
      <alignment horizontal="center" vertical="center" wrapText="1" shrinkToFit="1"/>
    </xf>
    <xf numFmtId="0" fontId="36" fillId="4" borderId="15" xfId="0" applyFont="1" applyFill="1" applyBorder="1" applyAlignment="1">
      <alignment horizontal="center" vertical="center" wrapText="1" shrinkToFit="1"/>
    </xf>
    <xf numFmtId="0" fontId="36" fillId="4" borderId="16" xfId="0" applyFont="1" applyFill="1" applyBorder="1" applyAlignment="1">
      <alignment horizontal="center" vertical="center" shrinkToFit="1"/>
    </xf>
    <xf numFmtId="205" fontId="55" fillId="2" borderId="5" xfId="0" applyNumberFormat="1" applyFont="1" applyFill="1" applyBorder="1" applyAlignment="1">
      <alignment horizontal="left" vertical="center" wrapText="1" shrinkToFit="1"/>
    </xf>
    <xf numFmtId="0" fontId="44" fillId="0" borderId="131" xfId="0" applyFont="1" applyBorder="1" applyAlignment="1" applyProtection="1">
      <alignment vertical="center" wrapText="1"/>
      <protection locked="0"/>
    </xf>
    <xf numFmtId="0" fontId="44" fillId="0" borderId="129" xfId="0" applyFont="1" applyBorder="1" applyAlignment="1" applyProtection="1">
      <alignment vertical="center" wrapText="1"/>
      <protection locked="0"/>
    </xf>
    <xf numFmtId="0" fontId="44" fillId="0" borderId="26" xfId="0" applyFont="1" applyBorder="1" applyAlignment="1" applyProtection="1">
      <alignment vertical="center" wrapText="1"/>
      <protection locked="0"/>
    </xf>
    <xf numFmtId="0" fontId="44" fillId="0" borderId="15" xfId="0" applyFont="1" applyBorder="1" applyAlignment="1" applyProtection="1">
      <alignment vertical="center" wrapText="1"/>
      <protection locked="0"/>
    </xf>
    <xf numFmtId="0" fontId="36" fillId="4" borderId="7" xfId="0" applyFont="1" applyFill="1" applyBorder="1" applyAlignment="1">
      <alignment horizontal="center" vertical="center" shrinkToFit="1"/>
    </xf>
    <xf numFmtId="0" fontId="36" fillId="4" borderId="8" xfId="0" applyFont="1" applyFill="1" applyBorder="1" applyAlignment="1">
      <alignment horizontal="center" vertical="center" shrinkToFit="1"/>
    </xf>
    <xf numFmtId="0" fontId="36" fillId="4" borderId="14" xfId="0" applyFont="1" applyFill="1" applyBorder="1" applyAlignment="1">
      <alignment horizontal="center" vertical="center" shrinkToFit="1"/>
    </xf>
    <xf numFmtId="0" fontId="36" fillId="4" borderId="15" xfId="0" applyFont="1" applyFill="1" applyBorder="1" applyAlignment="1">
      <alignment horizontal="center" vertical="center" shrinkToFit="1"/>
    </xf>
    <xf numFmtId="0" fontId="36" fillId="4" borderId="14" xfId="0" applyFont="1" applyFill="1" applyBorder="1" applyAlignment="1">
      <alignment horizontal="center" vertical="center"/>
    </xf>
    <xf numFmtId="0" fontId="36" fillId="4" borderId="15" xfId="0" applyFont="1" applyFill="1" applyBorder="1" applyAlignment="1">
      <alignment horizontal="center" vertical="center"/>
    </xf>
    <xf numFmtId="0" fontId="36" fillId="4" borderId="26" xfId="0" applyFont="1" applyFill="1" applyBorder="1" applyAlignment="1">
      <alignment horizontal="center" vertical="center"/>
    </xf>
    <xf numFmtId="0" fontId="36" fillId="4" borderId="12" xfId="0" applyFont="1" applyFill="1" applyBorder="1" applyAlignment="1">
      <alignment horizontal="center" vertical="center"/>
    </xf>
    <xf numFmtId="0" fontId="141" fillId="4" borderId="10" xfId="0" applyFont="1" applyFill="1" applyBorder="1" applyAlignment="1">
      <alignment horizontal="center" vertical="center" wrapText="1"/>
    </xf>
    <xf numFmtId="0" fontId="141" fillId="4" borderId="11" xfId="0" applyFont="1" applyFill="1" applyBorder="1" applyAlignment="1">
      <alignment horizontal="center" vertical="center" wrapText="1"/>
    </xf>
    <xf numFmtId="0" fontId="141" fillId="4" borderId="14" xfId="0" applyFont="1" applyFill="1" applyBorder="1" applyAlignment="1">
      <alignment horizontal="center" vertical="center" wrapText="1"/>
    </xf>
    <xf numFmtId="0" fontId="141" fillId="4" borderId="15" xfId="0" applyFont="1" applyFill="1" applyBorder="1" applyAlignment="1">
      <alignment horizontal="center" vertical="center" wrapText="1"/>
    </xf>
    <xf numFmtId="0" fontId="141" fillId="4" borderId="6" xfId="0" applyFont="1" applyFill="1" applyBorder="1" applyAlignment="1">
      <alignment horizontal="center" vertical="center" wrapText="1" shrinkToFit="1"/>
    </xf>
    <xf numFmtId="0" fontId="141" fillId="4" borderId="8" xfId="0" applyFont="1" applyFill="1" applyBorder="1" applyAlignment="1">
      <alignment horizontal="center" vertical="center" wrapText="1" shrinkToFit="1"/>
    </xf>
    <xf numFmtId="197" fontId="127" fillId="3" borderId="6" xfId="0" applyNumberFormat="1" applyFont="1" applyFill="1" applyBorder="1" applyAlignment="1" applyProtection="1">
      <alignment horizontal="center" vertical="center"/>
      <protection locked="0"/>
    </xf>
    <xf numFmtId="197" fontId="127" fillId="3" borderId="8" xfId="0" applyNumberFormat="1" applyFont="1" applyFill="1" applyBorder="1" applyAlignment="1" applyProtection="1">
      <alignment horizontal="center" vertical="center"/>
      <protection locked="0"/>
    </xf>
    <xf numFmtId="0" fontId="77" fillId="5" borderId="6" xfId="0" applyFont="1" applyFill="1" applyBorder="1" applyAlignment="1">
      <alignment horizontal="center" vertical="center"/>
    </xf>
    <xf numFmtId="0" fontId="77" fillId="5" borderId="7" xfId="0" applyFont="1" applyFill="1" applyBorder="1" applyAlignment="1">
      <alignment horizontal="center" vertical="center"/>
    </xf>
    <xf numFmtId="0" fontId="77" fillId="5" borderId="8" xfId="0" applyFont="1" applyFill="1" applyBorder="1" applyAlignment="1">
      <alignment horizontal="center" vertical="center"/>
    </xf>
    <xf numFmtId="197" fontId="127" fillId="3" borderId="5" xfId="0" applyNumberFormat="1" applyFont="1" applyFill="1" applyBorder="1" applyAlignment="1" applyProtection="1">
      <alignment horizontal="center" vertical="center"/>
      <protection locked="0"/>
    </xf>
    <xf numFmtId="0" fontId="42" fillId="3" borderId="6" xfId="0" applyFont="1" applyFill="1" applyBorder="1" applyAlignment="1" applyProtection="1">
      <alignment horizontal="left" vertical="center"/>
      <protection locked="0"/>
    </xf>
    <xf numFmtId="0" fontId="42" fillId="3" borderId="7" xfId="0" applyFont="1" applyFill="1" applyBorder="1" applyAlignment="1" applyProtection="1">
      <alignment horizontal="left" vertical="center"/>
      <protection locked="0"/>
    </xf>
    <xf numFmtId="0" fontId="42" fillId="3" borderId="8" xfId="0" applyFont="1" applyFill="1" applyBorder="1" applyAlignment="1" applyProtection="1">
      <alignment horizontal="left" vertical="center"/>
      <protection locked="0"/>
    </xf>
    <xf numFmtId="0" fontId="36" fillId="0" borderId="5" xfId="2" applyFont="1" applyBorder="1" applyAlignment="1">
      <alignment horizontal="left" vertical="center" wrapText="1"/>
    </xf>
    <xf numFmtId="0" fontId="42" fillId="0" borderId="10" xfId="0" applyFont="1" applyBorder="1" applyAlignment="1">
      <alignment horizontal="center" vertical="center"/>
    </xf>
    <xf numFmtId="0" fontId="42" fillId="0" borderId="17" xfId="0" applyFont="1" applyBorder="1" applyAlignment="1">
      <alignment horizontal="center" vertical="center"/>
    </xf>
    <xf numFmtId="0" fontId="4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26" xfId="0" applyFont="1" applyBorder="1" applyAlignment="1">
      <alignment horizontal="center" vertical="center"/>
    </xf>
    <xf numFmtId="0" fontId="42" fillId="0" borderId="15" xfId="0" applyFont="1" applyBorder="1" applyAlignment="1">
      <alignment horizontal="center" vertical="center"/>
    </xf>
    <xf numFmtId="0" fontId="160" fillId="6" borderId="6" xfId="0" applyFont="1" applyFill="1" applyBorder="1" applyAlignment="1" applyProtection="1">
      <alignment vertical="center" wrapText="1"/>
      <protection locked="0"/>
    </xf>
    <xf numFmtId="0" fontId="160" fillId="6" borderId="7" xfId="0" applyFont="1" applyFill="1" applyBorder="1" applyAlignment="1" applyProtection="1">
      <alignment vertical="center" wrapText="1"/>
      <protection locked="0"/>
    </xf>
    <xf numFmtId="0" fontId="160" fillId="6" borderId="8" xfId="0" applyFont="1" applyFill="1" applyBorder="1" applyAlignment="1" applyProtection="1">
      <alignment vertical="center" wrapText="1"/>
      <protection locked="0"/>
    </xf>
    <xf numFmtId="228" fontId="36" fillId="0" borderId="6" xfId="0" applyNumberFormat="1" applyFont="1" applyBorder="1" applyAlignment="1" applyProtection="1">
      <alignment horizontal="right" vertical="center"/>
      <protection locked="0"/>
    </xf>
    <xf numFmtId="228" fontId="36" fillId="0" borderId="7" xfId="0" applyNumberFormat="1" applyFont="1" applyBorder="1" applyAlignment="1" applyProtection="1">
      <alignment horizontal="right" vertical="center"/>
      <protection locked="0"/>
    </xf>
    <xf numFmtId="228" fontId="36" fillId="0" borderId="8" xfId="0" applyNumberFormat="1" applyFont="1" applyBorder="1" applyAlignment="1" applyProtection="1">
      <alignment horizontal="right" vertical="center"/>
      <protection locked="0"/>
    </xf>
    <xf numFmtId="0" fontId="36" fillId="0" borderId="11" xfId="0" applyFont="1" applyBorder="1" applyAlignment="1">
      <alignment horizontal="right"/>
    </xf>
    <xf numFmtId="0" fontId="36" fillId="0" borderId="15" xfId="0" applyFont="1" applyBorder="1" applyAlignment="1">
      <alignment horizontal="right"/>
    </xf>
    <xf numFmtId="38" fontId="42" fillId="0" borderId="10" xfId="1" applyFont="1" applyFill="1" applyBorder="1" applyAlignment="1" applyProtection="1">
      <alignment horizontal="right"/>
      <protection locked="0"/>
    </xf>
    <xf numFmtId="38" fontId="42" fillId="0" borderId="17" xfId="1" applyFont="1" applyFill="1" applyBorder="1" applyAlignment="1" applyProtection="1">
      <alignment horizontal="right"/>
      <protection locked="0"/>
    </xf>
    <xf numFmtId="38" fontId="42" fillId="0" borderId="14" xfId="1" applyFont="1" applyFill="1" applyBorder="1" applyAlignment="1" applyProtection="1">
      <alignment horizontal="right"/>
      <protection locked="0"/>
    </xf>
    <xf numFmtId="38" fontId="42" fillId="0" borderId="26" xfId="1" applyFont="1" applyFill="1" applyBorder="1" applyAlignment="1" applyProtection="1">
      <alignment horizontal="right"/>
      <protection locked="0"/>
    </xf>
    <xf numFmtId="0" fontId="36" fillId="4" borderId="6" xfId="0" applyFont="1" applyFill="1" applyBorder="1" applyAlignment="1">
      <alignment horizontal="center" vertical="center" shrinkToFit="1"/>
    </xf>
    <xf numFmtId="0" fontId="141" fillId="4" borderId="6" xfId="0" applyFont="1" applyFill="1" applyBorder="1" applyAlignment="1">
      <alignment horizontal="center" vertical="center" shrinkToFit="1"/>
    </xf>
    <xf numFmtId="0" fontId="141" fillId="4" borderId="7" xfId="0" applyFont="1" applyFill="1" applyBorder="1" applyAlignment="1">
      <alignment horizontal="center" vertical="center" shrinkToFit="1"/>
    </xf>
    <xf numFmtId="0" fontId="141" fillId="4" borderId="8" xfId="0" applyFont="1" applyFill="1" applyBorder="1" applyAlignment="1">
      <alignment horizontal="center" vertical="center" shrinkToFit="1"/>
    </xf>
    <xf numFmtId="0" fontId="148" fillId="0" borderId="0" xfId="2" applyFont="1" applyAlignment="1">
      <alignment horizontal="left" vertical="center" wrapText="1"/>
    </xf>
    <xf numFmtId="9" fontId="42" fillId="2" borderId="107" xfId="0" applyNumberFormat="1" applyFont="1" applyFill="1" applyBorder="1" applyAlignment="1">
      <alignment horizontal="center"/>
    </xf>
    <xf numFmtId="9" fontId="42" fillId="2" borderId="146" xfId="0" applyNumberFormat="1" applyFont="1" applyFill="1" applyBorder="1" applyAlignment="1">
      <alignment horizontal="center"/>
    </xf>
    <xf numFmtId="9" fontId="42" fillId="2" borderId="106" xfId="0" applyNumberFormat="1" applyFont="1" applyFill="1" applyBorder="1" applyAlignment="1">
      <alignment horizontal="center"/>
    </xf>
    <xf numFmtId="199" fontId="127" fillId="0" borderId="107" xfId="1" applyNumberFormat="1" applyFont="1" applyFill="1" applyBorder="1" applyAlignment="1" applyProtection="1">
      <alignment shrinkToFit="1"/>
    </xf>
    <xf numFmtId="199" fontId="127" fillId="0" borderId="106" xfId="1" applyNumberFormat="1" applyFont="1" applyFill="1" applyBorder="1" applyAlignment="1" applyProtection="1">
      <alignment shrinkToFit="1"/>
    </xf>
    <xf numFmtId="0" fontId="144" fillId="0" borderId="107" xfId="1" applyNumberFormat="1" applyFont="1" applyFill="1" applyBorder="1" applyAlignment="1" applyProtection="1">
      <alignment shrinkToFit="1"/>
    </xf>
    <xf numFmtId="0" fontId="144" fillId="0" borderId="146" xfId="1" applyNumberFormat="1" applyFont="1" applyFill="1" applyBorder="1" applyAlignment="1" applyProtection="1">
      <alignment shrinkToFit="1"/>
    </xf>
    <xf numFmtId="9" fontId="42" fillId="3" borderId="10" xfId="0" applyNumberFormat="1" applyFont="1" applyFill="1" applyBorder="1" applyAlignment="1" applyProtection="1">
      <alignment horizontal="right"/>
      <protection locked="0"/>
    </xf>
    <xf numFmtId="9" fontId="42" fillId="3" borderId="17" xfId="0" applyNumberFormat="1" applyFont="1" applyFill="1" applyBorder="1" applyAlignment="1" applyProtection="1">
      <alignment horizontal="right"/>
      <protection locked="0"/>
    </xf>
    <xf numFmtId="9" fontId="42" fillId="3" borderId="11" xfId="0" applyNumberFormat="1" applyFont="1" applyFill="1" applyBorder="1" applyAlignment="1" applyProtection="1">
      <alignment horizontal="right"/>
      <protection locked="0"/>
    </xf>
    <xf numFmtId="9" fontId="42" fillId="3" borderId="13" xfId="0" applyNumberFormat="1" applyFont="1" applyFill="1" applyBorder="1" applyAlignment="1" applyProtection="1">
      <alignment horizontal="right"/>
      <protection locked="0"/>
    </xf>
    <xf numFmtId="9" fontId="42" fillId="3" borderId="0" xfId="0" applyNumberFormat="1" applyFont="1" applyFill="1" applyAlignment="1" applyProtection="1">
      <alignment horizontal="right"/>
      <protection locked="0"/>
    </xf>
    <xf numFmtId="9" fontId="42" fillId="3" borderId="20" xfId="0" applyNumberFormat="1" applyFont="1" applyFill="1" applyBorder="1" applyAlignment="1" applyProtection="1">
      <alignment horizontal="right"/>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2" fontId="127" fillId="0" borderId="17" xfId="1" applyNumberFormat="1" applyFont="1" applyFill="1" applyBorder="1" applyAlignment="1" applyProtection="1">
      <alignment horizontal="right" shrinkToFit="1"/>
    </xf>
    <xf numFmtId="192" fontId="127" fillId="0" borderId="11" xfId="1" applyNumberFormat="1" applyFont="1" applyFill="1" applyBorder="1" applyAlignment="1" applyProtection="1">
      <alignment horizontal="right" shrinkToFit="1"/>
    </xf>
    <xf numFmtId="192" fontId="127" fillId="0" borderId="26" xfId="1" applyNumberFormat="1" applyFont="1" applyFill="1" applyBorder="1" applyAlignment="1" applyProtection="1">
      <alignment horizontal="right" shrinkToFit="1"/>
    </xf>
    <xf numFmtId="192" fontId="127" fillId="0" borderId="15" xfId="1" applyNumberFormat="1" applyFont="1" applyFill="1" applyBorder="1" applyAlignment="1" applyProtection="1">
      <alignment horizontal="right" shrinkToFit="1"/>
    </xf>
    <xf numFmtId="0" fontId="42" fillId="4" borderId="5" xfId="0" applyFont="1" applyFill="1" applyBorder="1" applyAlignment="1">
      <alignment horizontal="center" vertical="center" wrapText="1"/>
    </xf>
    <xf numFmtId="0" fontId="42" fillId="4" borderId="107" xfId="0" applyFont="1" applyFill="1" applyBorder="1" applyAlignment="1">
      <alignment horizontal="center" vertical="center" wrapText="1"/>
    </xf>
    <xf numFmtId="0" fontId="42" fillId="4" borderId="146" xfId="0" applyFont="1" applyFill="1" applyBorder="1" applyAlignment="1">
      <alignment horizontal="center" vertical="center" wrapText="1"/>
    </xf>
    <xf numFmtId="0" fontId="42" fillId="4" borderId="106" xfId="0" applyFont="1" applyFill="1" applyBorder="1" applyAlignment="1">
      <alignment horizontal="center" vertical="center" wrapText="1"/>
    </xf>
    <xf numFmtId="0" fontId="42" fillId="4" borderId="12" xfId="0" applyFont="1" applyFill="1" applyBorder="1" applyAlignment="1">
      <alignment horizontal="center" vertical="center" wrapText="1"/>
    </xf>
    <xf numFmtId="9" fontId="42" fillId="3" borderId="14" xfId="0" applyNumberFormat="1" applyFont="1" applyFill="1" applyBorder="1" applyAlignment="1" applyProtection="1">
      <alignment horizontal="right"/>
      <protection locked="0"/>
    </xf>
    <xf numFmtId="9" fontId="42" fillId="3" borderId="26" xfId="0" applyNumberFormat="1" applyFont="1" applyFill="1" applyBorder="1" applyAlignment="1" applyProtection="1">
      <alignment horizontal="right"/>
      <protection locked="0"/>
    </xf>
    <xf numFmtId="9" fontId="42" fillId="3" borderId="15" xfId="0" applyNumberFormat="1" applyFont="1" applyFill="1" applyBorder="1" applyAlignment="1" applyProtection="1">
      <alignment horizontal="right"/>
      <protection locked="0"/>
    </xf>
    <xf numFmtId="199" fontId="127" fillId="2" borderId="107" xfId="1" applyNumberFormat="1" applyFont="1" applyFill="1" applyBorder="1" applyAlignment="1" applyProtection="1">
      <alignment shrinkToFit="1"/>
    </xf>
    <xf numFmtId="199" fontId="127" fillId="2" borderId="106" xfId="1" applyNumberFormat="1" applyFont="1" applyFill="1" applyBorder="1" applyAlignment="1" applyProtection="1">
      <alignment shrinkToFit="1"/>
    </xf>
    <xf numFmtId="9" fontId="42" fillId="2" borderId="10" xfId="0" applyNumberFormat="1" applyFont="1" applyFill="1" applyBorder="1" applyAlignment="1">
      <alignment horizontal="right"/>
    </xf>
    <xf numFmtId="9" fontId="42" fillId="2" borderId="17" xfId="0" applyNumberFormat="1" applyFont="1" applyFill="1" applyBorder="1" applyAlignment="1">
      <alignment horizontal="right"/>
    </xf>
    <xf numFmtId="9" fontId="42" fillId="2" borderId="11" xfId="0" applyNumberFormat="1" applyFont="1" applyFill="1" applyBorder="1" applyAlignment="1">
      <alignment horizontal="right"/>
    </xf>
    <xf numFmtId="9" fontId="42" fillId="2" borderId="13" xfId="0" applyNumberFormat="1" applyFont="1" applyFill="1" applyBorder="1" applyAlignment="1">
      <alignment horizontal="right"/>
    </xf>
    <xf numFmtId="9" fontId="42" fillId="2" borderId="0" xfId="0" applyNumberFormat="1" applyFont="1" applyFill="1" applyAlignment="1">
      <alignment horizontal="right"/>
    </xf>
    <xf numFmtId="9" fontId="42" fillId="2" borderId="20" xfId="0" applyNumberFormat="1" applyFont="1" applyFill="1" applyBorder="1" applyAlignment="1">
      <alignment horizontal="right"/>
    </xf>
    <xf numFmtId="199" fontId="127" fillId="2" borderId="10" xfId="1" applyNumberFormat="1" applyFont="1" applyFill="1" applyBorder="1" applyAlignment="1" applyProtection="1">
      <alignment shrinkToFit="1"/>
    </xf>
    <xf numFmtId="199" fontId="127" fillId="2" borderId="11" xfId="1" applyNumberFormat="1" applyFont="1" applyFill="1" applyBorder="1" applyAlignment="1" applyProtection="1">
      <alignment shrinkToFit="1"/>
    </xf>
    <xf numFmtId="199" fontId="127" fillId="2" borderId="14" xfId="1" applyNumberFormat="1" applyFont="1" applyFill="1" applyBorder="1" applyAlignment="1" applyProtection="1">
      <alignment shrinkToFit="1"/>
    </xf>
    <xf numFmtId="199"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2" fillId="2" borderId="14" xfId="0" applyNumberFormat="1" applyFont="1" applyFill="1" applyBorder="1" applyAlignment="1">
      <alignment horizontal="right"/>
    </xf>
    <xf numFmtId="9" fontId="42" fillId="2" borderId="26" xfId="0" applyNumberFormat="1" applyFont="1" applyFill="1" applyBorder="1" applyAlignment="1">
      <alignment horizontal="right"/>
    </xf>
    <xf numFmtId="9" fontId="42" fillId="2" borderId="15" xfId="0" applyNumberFormat="1" applyFont="1" applyFill="1" applyBorder="1" applyAlignment="1">
      <alignment horizontal="right"/>
    </xf>
    <xf numFmtId="0" fontId="42" fillId="4" borderId="10" xfId="0" applyFont="1" applyFill="1" applyBorder="1" applyAlignment="1">
      <alignment horizontal="center" vertical="center" wrapText="1"/>
    </xf>
    <xf numFmtId="0" fontId="42" fillId="4" borderId="17" xfId="0" applyFont="1" applyFill="1" applyBorder="1" applyAlignment="1">
      <alignment horizontal="center" vertical="center" wrapText="1"/>
    </xf>
    <xf numFmtId="0" fontId="42" fillId="4" borderId="11" xfId="0" applyFont="1" applyFill="1" applyBorder="1" applyAlignment="1">
      <alignment horizontal="center" vertical="center" wrapText="1"/>
    </xf>
    <xf numFmtId="0" fontId="42" fillId="4" borderId="14" xfId="0" applyFont="1" applyFill="1" applyBorder="1" applyAlignment="1">
      <alignment horizontal="center" vertical="center" wrapText="1"/>
    </xf>
    <xf numFmtId="0" fontId="42" fillId="4" borderId="26" xfId="0" applyFont="1" applyFill="1" applyBorder="1" applyAlignment="1">
      <alignment horizontal="center" vertical="center" wrapText="1"/>
    </xf>
    <xf numFmtId="0" fontId="42" fillId="4" borderId="15" xfId="0" applyFont="1" applyFill="1" applyBorder="1" applyAlignment="1">
      <alignment horizontal="center" vertical="center" wrapText="1"/>
    </xf>
    <xf numFmtId="0" fontId="8" fillId="3" borderId="8" xfId="8" applyFont="1" applyFill="1" applyBorder="1" applyAlignment="1" applyProtection="1">
      <alignment horizontal="center" vertical="center"/>
      <protection locked="0"/>
    </xf>
    <xf numFmtId="0" fontId="8" fillId="3" borderId="5" xfId="8" applyFont="1" applyFill="1" applyBorder="1" applyAlignment="1" applyProtection="1">
      <alignment horizontal="center" vertical="center"/>
      <protection locked="0"/>
    </xf>
    <xf numFmtId="0" fontId="36" fillId="3" borderId="5" xfId="12" applyFont="1" applyFill="1" applyBorder="1" applyAlignment="1" applyProtection="1">
      <alignment horizontal="center" vertical="center"/>
      <protection locked="0"/>
    </xf>
    <xf numFmtId="0" fontId="36" fillId="3" borderId="8" xfId="8" applyFont="1" applyFill="1" applyBorder="1" applyAlignment="1" applyProtection="1">
      <alignment horizontal="center" vertical="center"/>
      <protection locked="0"/>
    </xf>
    <xf numFmtId="0" fontId="36" fillId="3" borderId="5" xfId="8" applyFont="1" applyFill="1" applyBorder="1" applyAlignment="1" applyProtection="1">
      <alignment horizontal="center" vertical="center"/>
      <protection locked="0"/>
    </xf>
    <xf numFmtId="0" fontId="36" fillId="3" borderId="6" xfId="8" applyFont="1" applyFill="1" applyBorder="1" applyAlignment="1" applyProtection="1">
      <alignment horizontal="center" vertical="center"/>
      <protection locked="0"/>
    </xf>
    <xf numFmtId="0" fontId="36" fillId="3" borderId="7" xfId="8" applyFont="1" applyFill="1" applyBorder="1" applyAlignment="1" applyProtection="1">
      <alignment horizontal="center" vertical="center"/>
      <protection locked="0"/>
    </xf>
    <xf numFmtId="0" fontId="36" fillId="4" borderId="5" xfId="12" applyFont="1" applyFill="1" applyBorder="1" applyAlignment="1">
      <alignment horizontal="center" vertical="center" wrapText="1"/>
    </xf>
    <xf numFmtId="0" fontId="36" fillId="4" borderId="5" xfId="12" applyFont="1" applyFill="1" applyBorder="1" applyAlignment="1">
      <alignment horizontal="center" vertical="center"/>
    </xf>
    <xf numFmtId="0" fontId="44" fillId="6" borderId="26" xfId="0" applyFont="1" applyFill="1" applyBorder="1" applyAlignment="1">
      <alignment vertical="top" wrapText="1"/>
    </xf>
    <xf numFmtId="0" fontId="36" fillId="3" borderId="6" xfId="12" applyFont="1" applyFill="1" applyBorder="1" applyAlignment="1" applyProtection="1">
      <alignment horizontal="center" vertical="center"/>
      <protection locked="0"/>
    </xf>
    <xf numFmtId="0" fontId="36" fillId="3" borderId="7" xfId="12" applyFont="1" applyFill="1" applyBorder="1" applyAlignment="1" applyProtection="1">
      <alignment horizontal="center" vertical="center"/>
      <protection locked="0"/>
    </xf>
    <xf numFmtId="0" fontId="36" fillId="3" borderId="8" xfId="12" applyFont="1" applyFill="1" applyBorder="1" applyAlignment="1" applyProtection="1">
      <alignment horizontal="center" vertical="center"/>
      <protection locked="0"/>
    </xf>
    <xf numFmtId="0" fontId="42" fillId="6" borderId="5" xfId="19" applyFont="1" applyFill="1" applyBorder="1" applyAlignment="1">
      <alignment horizontal="center" vertical="center" shrinkToFit="1"/>
    </xf>
    <xf numFmtId="0" fontId="42" fillId="6" borderId="5" xfId="19" applyFont="1" applyFill="1" applyBorder="1" applyAlignment="1">
      <alignment horizontal="left" vertical="center" wrapText="1"/>
    </xf>
    <xf numFmtId="0" fontId="183" fillId="0" borderId="0" xfId="14" applyFont="1" applyAlignment="1">
      <alignment horizontal="center"/>
    </xf>
    <xf numFmtId="0" fontId="91" fillId="0" borderId="0" xfId="14" applyFont="1" applyAlignment="1">
      <alignment horizontal="center"/>
    </xf>
    <xf numFmtId="0" fontId="91" fillId="0" borderId="5" xfId="14" applyFont="1" applyBorder="1" applyAlignment="1">
      <alignment horizontal="center" vertical="center"/>
    </xf>
    <xf numFmtId="0" fontId="152" fillId="0" borderId="5" xfId="14" applyFont="1" applyBorder="1" applyAlignment="1">
      <alignment horizontal="center" vertical="center"/>
    </xf>
    <xf numFmtId="0" fontId="91" fillId="3" borderId="5" xfId="14" applyFont="1" applyFill="1" applyBorder="1" applyAlignment="1" applyProtection="1">
      <alignment horizontal="center" vertical="center"/>
      <protection locked="0"/>
    </xf>
    <xf numFmtId="0" fontId="91" fillId="0" borderId="6" xfId="14" applyFont="1" applyBorder="1" applyAlignment="1">
      <alignment horizontal="center" vertical="center"/>
    </xf>
    <xf numFmtId="0" fontId="91" fillId="0" borderId="8" xfId="14" applyFont="1" applyBorder="1" applyAlignment="1">
      <alignment horizontal="center" vertical="center"/>
    </xf>
    <xf numFmtId="0" fontId="91" fillId="0" borderId="5" xfId="14" applyFont="1" applyBorder="1" applyAlignment="1">
      <alignment horizontal="center"/>
    </xf>
    <xf numFmtId="0" fontId="32" fillId="0" borderId="107" xfId="14" applyFont="1" applyBorder="1" applyAlignment="1">
      <alignment horizontal="center" vertical="center"/>
    </xf>
    <xf numFmtId="0" fontId="32" fillId="0" borderId="106" xfId="14" applyFont="1" applyBorder="1" applyAlignment="1">
      <alignment horizontal="center" vertical="center"/>
    </xf>
    <xf numFmtId="0" fontId="213" fillId="3" borderId="26" xfId="0" applyFont="1" applyFill="1" applyBorder="1" applyProtection="1">
      <alignment vertical="center"/>
      <protection locked="0"/>
    </xf>
    <xf numFmtId="0" fontId="203" fillId="0" borderId="6" xfId="0" applyFont="1" applyBorder="1" applyAlignment="1">
      <alignment horizontal="left" vertical="center" shrinkToFit="1"/>
    </xf>
    <xf numFmtId="0" fontId="203" fillId="0" borderId="8" xfId="0" applyFont="1" applyBorder="1" applyAlignment="1">
      <alignment horizontal="left" vertical="center" shrinkToFit="1"/>
    </xf>
    <xf numFmtId="244" fontId="203" fillId="21" borderId="6" xfId="0" applyNumberFormat="1" applyFont="1" applyFill="1" applyBorder="1" applyAlignment="1" applyProtection="1">
      <alignment horizontal="right" vertical="center" wrapText="1"/>
      <protection locked="0"/>
    </xf>
    <xf numFmtId="244" fontId="203" fillId="21" borderId="7" xfId="0" applyNumberFormat="1" applyFont="1" applyFill="1" applyBorder="1" applyAlignment="1" applyProtection="1">
      <alignment horizontal="right" vertical="center" wrapText="1"/>
      <protection locked="0"/>
    </xf>
    <xf numFmtId="244" fontId="203" fillId="21" borderId="8" xfId="0" applyNumberFormat="1" applyFont="1" applyFill="1" applyBorder="1" applyAlignment="1" applyProtection="1">
      <alignment horizontal="right" vertical="center" wrapText="1"/>
      <protection locked="0"/>
    </xf>
    <xf numFmtId="0" fontId="203" fillId="2" borderId="250" xfId="0" applyFont="1" applyFill="1" applyBorder="1" applyAlignment="1">
      <alignment horizontal="left" vertical="center" wrapText="1"/>
    </xf>
    <xf numFmtId="0" fontId="203" fillId="2" borderId="251" xfId="0" applyFont="1" applyFill="1" applyBorder="1" applyAlignment="1">
      <alignment horizontal="left" vertical="center" wrapText="1"/>
    </xf>
    <xf numFmtId="0" fontId="203" fillId="2" borderId="7" xfId="0" applyFont="1" applyFill="1" applyBorder="1" applyAlignment="1">
      <alignment horizontal="left" vertical="center" wrapText="1"/>
    </xf>
    <xf numFmtId="0" fontId="203" fillId="2" borderId="8" xfId="0" applyFont="1" applyFill="1" applyBorder="1" applyAlignment="1">
      <alignment horizontal="left" vertical="center" wrapText="1"/>
    </xf>
    <xf numFmtId="0" fontId="212" fillId="0" borderId="10" xfId="0" applyFont="1" applyBorder="1" applyAlignment="1">
      <alignment horizontal="left" vertical="center"/>
    </xf>
    <xf numFmtId="0" fontId="212" fillId="0" borderId="11" xfId="0" applyFont="1" applyBorder="1" applyAlignment="1">
      <alignment horizontal="left" vertical="center"/>
    </xf>
    <xf numFmtId="0" fontId="212" fillId="0" borderId="14" xfId="0" applyFont="1" applyBorder="1" applyAlignment="1">
      <alignment horizontal="left" vertical="center"/>
    </xf>
    <xf numFmtId="0" fontId="212" fillId="0" borderId="15" xfId="0" applyFont="1" applyBorder="1" applyAlignment="1">
      <alignment horizontal="left" vertical="center"/>
    </xf>
    <xf numFmtId="0" fontId="203" fillId="21" borderId="10" xfId="0" applyFont="1" applyFill="1" applyBorder="1" applyAlignment="1" applyProtection="1">
      <alignment horizontal="left" vertical="center" wrapText="1"/>
      <protection locked="0"/>
    </xf>
    <xf numFmtId="0" fontId="203" fillId="21" borderId="17" xfId="0" applyFont="1" applyFill="1" applyBorder="1" applyAlignment="1" applyProtection="1">
      <alignment horizontal="left" vertical="center" wrapText="1"/>
      <protection locked="0"/>
    </xf>
    <xf numFmtId="0" fontId="203" fillId="21" borderId="11" xfId="0" applyFont="1" applyFill="1" applyBorder="1" applyAlignment="1" applyProtection="1">
      <alignment horizontal="left" vertical="center" wrapText="1"/>
      <protection locked="0"/>
    </xf>
    <xf numFmtId="0" fontId="203" fillId="21" borderId="14" xfId="0" applyFont="1" applyFill="1" applyBorder="1" applyAlignment="1" applyProtection="1">
      <alignment horizontal="left" vertical="center" wrapText="1"/>
      <protection locked="0"/>
    </xf>
    <xf numFmtId="0" fontId="203" fillId="21" borderId="26" xfId="0" applyFont="1" applyFill="1" applyBorder="1" applyAlignment="1" applyProtection="1">
      <alignment horizontal="left" vertical="center" wrapText="1"/>
      <protection locked="0"/>
    </xf>
    <xf numFmtId="0" fontId="203" fillId="21" borderId="15" xfId="0" applyFont="1" applyFill="1" applyBorder="1" applyAlignment="1" applyProtection="1">
      <alignment horizontal="left" vertical="center" wrapText="1"/>
      <protection locked="0"/>
    </xf>
    <xf numFmtId="0" fontId="213" fillId="0" borderId="6" xfId="0" applyFont="1" applyBorder="1" applyAlignment="1">
      <alignment horizontal="left" vertical="center"/>
    </xf>
    <xf numFmtId="0" fontId="213" fillId="0" borderId="8" xfId="0" applyFont="1" applyBorder="1" applyAlignment="1">
      <alignment horizontal="left" vertical="center"/>
    </xf>
    <xf numFmtId="244" fontId="213" fillId="2" borderId="6" xfId="0" applyNumberFormat="1" applyFont="1" applyFill="1" applyBorder="1">
      <alignment vertical="center"/>
    </xf>
    <xf numFmtId="244" fontId="213" fillId="2" borderId="7" xfId="0" applyNumberFormat="1" applyFont="1" applyFill="1" applyBorder="1">
      <alignment vertical="center"/>
    </xf>
    <xf numFmtId="0" fontId="214" fillId="21" borderId="7" xfId="0" applyFont="1" applyFill="1" applyBorder="1" applyAlignment="1" applyProtection="1">
      <alignment horizontal="center" vertical="center"/>
      <protection locked="0"/>
    </xf>
    <xf numFmtId="0" fontId="208" fillId="0" borderId="7" xfId="0" applyFont="1" applyBorder="1" applyAlignment="1">
      <alignment horizontal="left" vertical="center" wrapText="1"/>
    </xf>
    <xf numFmtId="0" fontId="208" fillId="0" borderId="8" xfId="0" applyFont="1" applyBorder="1" applyAlignment="1">
      <alignment horizontal="left" vertical="center" wrapText="1"/>
    </xf>
    <xf numFmtId="0" fontId="212" fillId="21" borderId="6" xfId="0" applyFont="1" applyFill="1" applyBorder="1" applyAlignment="1" applyProtection="1">
      <alignment horizontal="center" vertical="center" wrapText="1"/>
      <protection locked="0"/>
    </xf>
    <xf numFmtId="0" fontId="212" fillId="21" borderId="7" xfId="0" applyFont="1" applyFill="1" applyBorder="1" applyAlignment="1" applyProtection="1">
      <alignment horizontal="center" vertical="center" wrapText="1"/>
      <protection locked="0"/>
    </xf>
    <xf numFmtId="3" fontId="212" fillId="21" borderId="6" xfId="0" applyNumberFormat="1" applyFont="1" applyFill="1" applyBorder="1" applyAlignment="1" applyProtection="1">
      <alignment horizontal="right" vertical="center" wrapText="1"/>
      <protection locked="0"/>
    </xf>
    <xf numFmtId="3" fontId="212" fillId="21" borderId="8" xfId="0" applyNumberFormat="1" applyFont="1" applyFill="1" applyBorder="1" applyAlignment="1" applyProtection="1">
      <alignment horizontal="right" vertical="center" wrapText="1"/>
      <protection locked="0"/>
    </xf>
    <xf numFmtId="0" fontId="203" fillId="0" borderId="10" xfId="0" applyFont="1" applyBorder="1" applyAlignment="1">
      <alignment horizontal="center" vertical="center"/>
    </xf>
    <xf numFmtId="0" fontId="203" fillId="0" borderId="11" xfId="0" applyFont="1" applyBorder="1" applyAlignment="1">
      <alignment horizontal="center" vertical="center"/>
    </xf>
    <xf numFmtId="0" fontId="203" fillId="0" borderId="13" xfId="0" applyFont="1" applyBorder="1" applyAlignment="1">
      <alignment horizontal="center" vertical="center"/>
    </xf>
    <xf numFmtId="0" fontId="203" fillId="0" borderId="20" xfId="0" applyFont="1" applyBorder="1" applyAlignment="1">
      <alignment horizontal="center" vertical="center"/>
    </xf>
    <xf numFmtId="0" fontId="214" fillId="0" borderId="6" xfId="0" applyFont="1" applyBorder="1" applyAlignment="1">
      <alignment horizontal="center" vertical="center"/>
    </xf>
    <xf numFmtId="0" fontId="214" fillId="0" borderId="8" xfId="0" applyFont="1" applyBorder="1" applyAlignment="1">
      <alignment horizontal="center" vertical="center"/>
    </xf>
    <xf numFmtId="0" fontId="203" fillId="0" borderId="6" xfId="0" applyFont="1" applyBorder="1" applyAlignment="1">
      <alignment horizontal="center" vertical="center"/>
    </xf>
    <xf numFmtId="0" fontId="203" fillId="0" borderId="7" xfId="0" applyFont="1" applyBorder="1" applyAlignment="1">
      <alignment horizontal="center" vertical="center"/>
    </xf>
    <xf numFmtId="0" fontId="203" fillId="0" borderId="8" xfId="0" applyFont="1" applyBorder="1" applyAlignment="1">
      <alignment horizontal="center" vertical="center"/>
    </xf>
    <xf numFmtId="0" fontId="203" fillId="21" borderId="6" xfId="0" applyFont="1" applyFill="1" applyBorder="1" applyAlignment="1" applyProtection="1">
      <alignment horizontal="left" vertical="center"/>
      <protection locked="0"/>
    </xf>
    <xf numFmtId="0" fontId="203" fillId="21" borderId="7" xfId="0" applyFont="1" applyFill="1" applyBorder="1" applyAlignment="1" applyProtection="1">
      <alignment horizontal="left" vertical="center"/>
      <protection locked="0"/>
    </xf>
    <xf numFmtId="3" fontId="212" fillId="21" borderId="6" xfId="0" applyNumberFormat="1" applyFont="1" applyFill="1" applyBorder="1" applyAlignment="1" applyProtection="1">
      <alignment horizontal="right" vertical="center"/>
      <protection locked="0"/>
    </xf>
    <xf numFmtId="3" fontId="212" fillId="21" borderId="8" xfId="0" applyNumberFormat="1" applyFont="1" applyFill="1" applyBorder="1" applyAlignment="1" applyProtection="1">
      <alignment horizontal="right" vertical="center"/>
      <protection locked="0"/>
    </xf>
    <xf numFmtId="0" fontId="203" fillId="2" borderId="6" xfId="0" applyFont="1" applyFill="1" applyBorder="1" applyAlignment="1">
      <alignment horizontal="center" vertical="center" wrapText="1"/>
    </xf>
    <xf numFmtId="0" fontId="203" fillId="2" borderId="8" xfId="0" applyFont="1" applyFill="1" applyBorder="1" applyAlignment="1">
      <alignment horizontal="center" vertical="center" wrapText="1"/>
    </xf>
    <xf numFmtId="0" fontId="212" fillId="2" borderId="6" xfId="0" applyFont="1" applyFill="1" applyBorder="1" applyAlignment="1">
      <alignment horizontal="center" vertical="center" wrapText="1"/>
    </xf>
    <xf numFmtId="0" fontId="212" fillId="2" borderId="7" xfId="0" applyFont="1" applyFill="1" applyBorder="1" applyAlignment="1">
      <alignment horizontal="center" vertical="center" wrapText="1"/>
    </xf>
    <xf numFmtId="3" fontId="212" fillId="2" borderId="6" xfId="0" applyNumberFormat="1" applyFont="1" applyFill="1" applyBorder="1" applyAlignment="1">
      <alignment horizontal="right" vertical="center" wrapText="1"/>
    </xf>
    <xf numFmtId="3" fontId="212" fillId="2" borderId="8" xfId="0" applyNumberFormat="1" applyFont="1" applyFill="1" applyBorder="1" applyAlignment="1">
      <alignment horizontal="right" vertical="center" wrapText="1"/>
    </xf>
    <xf numFmtId="0" fontId="212" fillId="2" borderId="8" xfId="0" applyFont="1" applyFill="1" applyBorder="1" applyAlignment="1">
      <alignment horizontal="center" vertical="center" wrapText="1"/>
    </xf>
    <xf numFmtId="0" fontId="203" fillId="21" borderId="10" xfId="0" applyFont="1" applyFill="1" applyBorder="1" applyAlignment="1" applyProtection="1">
      <alignment horizontal="left" vertical="center"/>
      <protection locked="0"/>
    </xf>
    <xf numFmtId="0" fontId="203" fillId="21" borderId="17" xfId="0" applyFont="1" applyFill="1" applyBorder="1" applyAlignment="1" applyProtection="1">
      <alignment horizontal="left" vertical="center"/>
      <protection locked="0"/>
    </xf>
    <xf numFmtId="0" fontId="203" fillId="21" borderId="11" xfId="0" applyFont="1" applyFill="1" applyBorder="1" applyAlignment="1" applyProtection="1">
      <alignment horizontal="left" vertical="center"/>
      <protection locked="0"/>
    </xf>
    <xf numFmtId="0" fontId="203" fillId="21" borderId="14" xfId="0" applyFont="1" applyFill="1" applyBorder="1" applyAlignment="1" applyProtection="1">
      <alignment horizontal="left" vertical="center"/>
      <protection locked="0"/>
    </xf>
    <xf numFmtId="0" fontId="203" fillId="21" borderId="26" xfId="0" applyFont="1" applyFill="1" applyBorder="1" applyAlignment="1" applyProtection="1">
      <alignment horizontal="left" vertical="center"/>
      <protection locked="0"/>
    </xf>
    <xf numFmtId="0" fontId="203" fillId="21" borderId="15" xfId="0" applyFont="1" applyFill="1" applyBorder="1" applyAlignment="1" applyProtection="1">
      <alignment horizontal="left" vertical="center"/>
      <protection locked="0"/>
    </xf>
    <xf numFmtId="250" fontId="213" fillId="3" borderId="26" xfId="0" applyNumberFormat="1" applyFont="1" applyFill="1" applyBorder="1" applyAlignment="1" applyProtection="1">
      <alignment horizontal="right" vertical="center"/>
      <protection locked="0"/>
    </xf>
    <xf numFmtId="0" fontId="213" fillId="0" borderId="26" xfId="0" applyFont="1" applyBorder="1" applyAlignment="1">
      <alignment horizontal="left" vertical="center"/>
    </xf>
    <xf numFmtId="0" fontId="203" fillId="21" borderId="6" xfId="0" applyFont="1" applyFill="1" applyBorder="1" applyAlignment="1" applyProtection="1">
      <alignment horizontal="left" vertical="center" wrapText="1"/>
      <protection locked="0"/>
    </xf>
    <xf numFmtId="0" fontId="203" fillId="21" borderId="7" xfId="0" applyFont="1" applyFill="1" applyBorder="1" applyAlignment="1" applyProtection="1">
      <alignment horizontal="left" vertical="center" wrapText="1"/>
      <protection locked="0"/>
    </xf>
    <xf numFmtId="0" fontId="213" fillId="3" borderId="26" xfId="0" applyFont="1" applyFill="1" applyBorder="1" applyAlignment="1" applyProtection="1">
      <alignment horizontal="right" vertical="center"/>
      <protection locked="0"/>
    </xf>
    <xf numFmtId="0" fontId="201" fillId="18" borderId="0" xfId="0" applyFont="1" applyFill="1">
      <alignment vertical="center"/>
    </xf>
    <xf numFmtId="0" fontId="201" fillId="18" borderId="0" xfId="0" applyFont="1" applyFill="1" applyAlignment="1">
      <alignment horizontal="left" vertical="center"/>
    </xf>
    <xf numFmtId="0" fontId="202" fillId="18" borderId="241" xfId="0" applyFont="1" applyFill="1" applyBorder="1" applyAlignment="1">
      <alignment horizontal="center" vertical="center" shrinkToFit="1"/>
    </xf>
    <xf numFmtId="0" fontId="202" fillId="18" borderId="242" xfId="0" applyFont="1" applyFill="1" applyBorder="1" applyAlignment="1">
      <alignment horizontal="center" vertical="center" shrinkToFit="1"/>
    </xf>
    <xf numFmtId="0" fontId="202" fillId="18" borderId="243" xfId="0" applyFont="1" applyFill="1" applyBorder="1" applyAlignment="1">
      <alignment horizontal="center" vertical="center" shrinkToFit="1"/>
    </xf>
    <xf numFmtId="0" fontId="208" fillId="18" borderId="247" xfId="0" applyFont="1" applyFill="1" applyBorder="1" applyAlignment="1">
      <alignment horizontal="justify" vertical="center" wrapText="1"/>
    </xf>
    <xf numFmtId="253" fontId="206" fillId="18" borderId="241" xfId="0" applyNumberFormat="1" applyFont="1" applyFill="1" applyBorder="1" applyAlignment="1">
      <alignment horizontal="right" vertical="center" shrinkToFit="1"/>
    </xf>
    <xf numFmtId="253" fontId="206" fillId="18" borderId="243" xfId="0" applyNumberFormat="1" applyFont="1" applyFill="1" applyBorder="1" applyAlignment="1">
      <alignment horizontal="right" vertical="center" shrinkToFit="1"/>
    </xf>
    <xf numFmtId="0" fontId="208" fillId="18" borderId="248" xfId="0" applyFont="1" applyFill="1" applyBorder="1" applyAlignment="1">
      <alignment horizontal="center" vertical="center" wrapText="1"/>
    </xf>
    <xf numFmtId="0" fontId="208" fillId="18" borderId="249" xfId="0" applyFont="1" applyFill="1" applyBorder="1" applyAlignment="1">
      <alignment horizontal="center" vertical="center" wrapText="1"/>
    </xf>
    <xf numFmtId="0" fontId="201" fillId="18" borderId="0" xfId="0" applyFont="1" applyFill="1" applyAlignment="1">
      <alignment horizontal="center" vertical="center"/>
    </xf>
    <xf numFmtId="57" fontId="208" fillId="3" borderId="241" xfId="0" applyNumberFormat="1" applyFont="1" applyFill="1" applyBorder="1" applyAlignment="1">
      <alignment horizontal="center" vertical="center" wrapText="1"/>
    </xf>
    <xf numFmtId="57" fontId="208" fillId="3" borderId="243" xfId="0" applyNumberFormat="1" applyFont="1" applyFill="1" applyBorder="1" applyAlignment="1">
      <alignment horizontal="center" vertical="center" wrapText="1"/>
    </xf>
    <xf numFmtId="38" fontId="205" fillId="3" borderId="241" xfId="1" applyFont="1" applyFill="1" applyBorder="1" applyAlignment="1">
      <alignment horizontal="right" vertical="center" shrinkToFit="1"/>
    </xf>
    <xf numFmtId="38" fontId="205" fillId="3" borderId="243" xfId="1" applyFont="1" applyFill="1" applyBorder="1" applyAlignment="1">
      <alignment horizontal="right" vertical="center" shrinkToFit="1"/>
    </xf>
    <xf numFmtId="0" fontId="208" fillId="3" borderId="243" xfId="0" applyFont="1" applyFill="1" applyBorder="1" applyAlignment="1">
      <alignment horizontal="center" vertical="center" wrapText="1"/>
    </xf>
    <xf numFmtId="38" fontId="205" fillId="3" borderId="241" xfId="1" applyFont="1" applyFill="1" applyBorder="1" applyAlignment="1">
      <alignment horizontal="left" vertical="center" wrapText="1"/>
    </xf>
    <xf numFmtId="38" fontId="205" fillId="3" borderId="243" xfId="1" applyFont="1" applyFill="1" applyBorder="1" applyAlignment="1">
      <alignment horizontal="left" vertical="center" wrapText="1"/>
    </xf>
    <xf numFmtId="0" fontId="205" fillId="3" borderId="228" xfId="0" applyFont="1" applyFill="1" applyBorder="1" applyAlignment="1">
      <alignment vertical="center" shrinkToFit="1"/>
    </xf>
    <xf numFmtId="57" fontId="206" fillId="3" borderId="228" xfId="0" applyNumberFormat="1" applyFont="1" applyFill="1" applyBorder="1" applyAlignment="1">
      <alignment vertical="center" wrapText="1"/>
    </xf>
    <xf numFmtId="0" fontId="206" fillId="3" borderId="228" xfId="0" applyFont="1" applyFill="1" applyBorder="1" applyAlignment="1">
      <alignment vertical="center" wrapText="1"/>
    </xf>
    <xf numFmtId="195" fontId="205" fillId="3" borderId="228" xfId="0" applyNumberFormat="1" applyFont="1" applyFill="1" applyBorder="1" applyAlignment="1">
      <alignment horizontal="right" vertical="center" wrapText="1"/>
    </xf>
    <xf numFmtId="0" fontId="200" fillId="18" borderId="230" xfId="0" applyFont="1" applyFill="1" applyBorder="1" applyAlignment="1">
      <alignment horizontal="center" vertical="center" wrapText="1"/>
    </xf>
    <xf numFmtId="0" fontId="200" fillId="18" borderId="231" xfId="0" applyFont="1" applyFill="1" applyBorder="1" applyAlignment="1">
      <alignment horizontal="center" vertical="center" wrapText="1"/>
    </xf>
    <xf numFmtId="0" fontId="200" fillId="18" borderId="234" xfId="0" applyFont="1" applyFill="1" applyBorder="1" applyAlignment="1">
      <alignment horizontal="center" vertical="center" wrapText="1"/>
    </xf>
    <xf numFmtId="0" fontId="200" fillId="18" borderId="229" xfId="0" applyFont="1" applyFill="1" applyBorder="1" applyAlignment="1">
      <alignment horizontal="center" vertical="center" wrapText="1"/>
    </xf>
    <xf numFmtId="0" fontId="200" fillId="18" borderId="244" xfId="0" applyFont="1" applyFill="1" applyBorder="1" applyAlignment="1">
      <alignment horizontal="center" vertical="center" wrapText="1"/>
    </xf>
    <xf numFmtId="0" fontId="200" fillId="18" borderId="235" xfId="0" applyFont="1" applyFill="1" applyBorder="1" applyAlignment="1">
      <alignment horizontal="center" vertical="center" wrapText="1"/>
    </xf>
    <xf numFmtId="0" fontId="200" fillId="18" borderId="245" xfId="0" applyFont="1" applyFill="1" applyBorder="1" applyAlignment="1">
      <alignment horizontal="center" vertical="center" wrapText="1"/>
    </xf>
    <xf numFmtId="0" fontId="200" fillId="18" borderId="246" xfId="0" applyFont="1" applyFill="1" applyBorder="1" applyAlignment="1">
      <alignment horizontal="center" vertical="center" wrapText="1"/>
    </xf>
    <xf numFmtId="0" fontId="200" fillId="18" borderId="236" xfId="0" applyFont="1" applyFill="1" applyBorder="1" applyAlignment="1">
      <alignment horizontal="center" vertical="center" wrapText="1"/>
    </xf>
    <xf numFmtId="0" fontId="200" fillId="18" borderId="240" xfId="0" applyFont="1" applyFill="1" applyBorder="1" applyAlignment="1">
      <alignment horizontal="center" vertical="center" wrapText="1"/>
    </xf>
    <xf numFmtId="0" fontId="201" fillId="18" borderId="228" xfId="0" applyFont="1" applyFill="1" applyBorder="1" applyAlignment="1">
      <alignment horizontal="center" vertical="center" wrapText="1"/>
    </xf>
    <xf numFmtId="0" fontId="200" fillId="18" borderId="228" xfId="0" applyFont="1" applyFill="1" applyBorder="1" applyAlignment="1">
      <alignment horizontal="center" vertical="center" wrapText="1"/>
    </xf>
    <xf numFmtId="0" fontId="201" fillId="18" borderId="229" xfId="0" applyFont="1" applyFill="1" applyBorder="1" applyAlignment="1">
      <alignment horizontal="center" vertical="center" wrapText="1"/>
    </xf>
    <xf numFmtId="0" fontId="202" fillId="18" borderId="229" xfId="0" applyFont="1" applyFill="1" applyBorder="1" applyAlignment="1">
      <alignment horizontal="center" vertical="center" wrapText="1"/>
    </xf>
    <xf numFmtId="195" fontId="201" fillId="18" borderId="229" xfId="0" applyNumberFormat="1" applyFont="1" applyFill="1" applyBorder="1" applyAlignment="1">
      <alignment horizontal="center" vertical="center" wrapText="1"/>
    </xf>
    <xf numFmtId="195" fontId="200" fillId="18" borderId="244" xfId="0" applyNumberFormat="1" applyFont="1" applyFill="1" applyBorder="1" applyAlignment="1">
      <alignment horizontal="center" vertical="center" wrapText="1"/>
    </xf>
    <xf numFmtId="0" fontId="202" fillId="18" borderId="230" xfId="0" applyFont="1" applyFill="1" applyBorder="1" applyAlignment="1">
      <alignment horizontal="center" vertical="center" wrapText="1"/>
    </xf>
    <xf numFmtId="0" fontId="93" fillId="18" borderId="236" xfId="0" applyFont="1" applyFill="1" applyBorder="1" applyAlignment="1">
      <alignment horizontal="center" vertical="center"/>
    </xf>
    <xf numFmtId="0" fontId="93" fillId="18" borderId="240" xfId="0" applyFont="1" applyFill="1" applyBorder="1" applyAlignment="1">
      <alignment horizontal="center" vertical="center"/>
    </xf>
    <xf numFmtId="0" fontId="0" fillId="18" borderId="236" xfId="0" applyFill="1" applyBorder="1" applyAlignment="1">
      <alignment horizontal="center" vertical="center"/>
    </xf>
    <xf numFmtId="0" fontId="0" fillId="18" borderId="240" xfId="0" applyFill="1" applyBorder="1" applyAlignment="1">
      <alignment horizontal="center" vertical="center"/>
    </xf>
    <xf numFmtId="0" fontId="184" fillId="18" borderId="0" xfId="0" applyFont="1" applyFill="1" applyAlignment="1">
      <alignment horizontal="center" vertical="center"/>
    </xf>
    <xf numFmtId="0" fontId="200" fillId="18" borderId="0" xfId="0" applyFont="1" applyFill="1" applyAlignment="1">
      <alignment horizontal="justify" vertical="center" wrapText="1"/>
    </xf>
    <xf numFmtId="0" fontId="202" fillId="18" borderId="228" xfId="0" applyFont="1" applyFill="1" applyBorder="1" applyAlignment="1">
      <alignment horizontal="center" vertical="center" wrapText="1"/>
    </xf>
    <xf numFmtId="0" fontId="202" fillId="2" borderId="229" xfId="0" applyFont="1" applyFill="1" applyBorder="1" applyAlignment="1">
      <alignment horizontal="center" vertical="center" wrapText="1"/>
    </xf>
    <xf numFmtId="0" fontId="202" fillId="2" borderId="235" xfId="0" applyFont="1" applyFill="1" applyBorder="1" applyAlignment="1">
      <alignment horizontal="center" vertical="center" wrapText="1"/>
    </xf>
    <xf numFmtId="0" fontId="202" fillId="18" borderId="235" xfId="0" applyFont="1" applyFill="1" applyBorder="1" applyAlignment="1">
      <alignment horizontal="center" vertical="center" wrapText="1"/>
    </xf>
    <xf numFmtId="0" fontId="202" fillId="2" borderId="230" xfId="0" applyFont="1" applyFill="1" applyBorder="1" applyAlignment="1">
      <alignment horizontal="center" vertical="center" wrapText="1"/>
    </xf>
    <xf numFmtId="0" fontId="202" fillId="2" borderId="231" xfId="0" applyFont="1" applyFill="1" applyBorder="1" applyAlignment="1">
      <alignment horizontal="center" vertical="center" wrapText="1"/>
    </xf>
    <xf numFmtId="0" fontId="202" fillId="2" borderId="232" xfId="0" applyFont="1" applyFill="1" applyBorder="1" applyAlignment="1">
      <alignment horizontal="center" vertical="center" wrapText="1"/>
    </xf>
    <xf numFmtId="0" fontId="202" fillId="2" borderId="236" xfId="0" applyFont="1" applyFill="1" applyBorder="1" applyAlignment="1">
      <alignment horizontal="center" vertical="center" wrapText="1"/>
    </xf>
    <xf numFmtId="0" fontId="202" fillId="2" borderId="237" xfId="0" applyFont="1" applyFill="1" applyBorder="1" applyAlignment="1">
      <alignment horizontal="center" vertical="center" wrapText="1"/>
    </xf>
    <xf numFmtId="0" fontId="202" fillId="2" borderId="238" xfId="0" applyFont="1" applyFill="1" applyBorder="1" applyAlignment="1">
      <alignment horizontal="center" vertical="center" wrapText="1"/>
    </xf>
    <xf numFmtId="0" fontId="202" fillId="18" borderId="5" xfId="0" applyFont="1" applyFill="1" applyBorder="1" applyAlignment="1">
      <alignment horizontal="center" vertical="center" wrapText="1"/>
    </xf>
    <xf numFmtId="0" fontId="202" fillId="3" borderId="233" xfId="0" applyFont="1" applyFill="1" applyBorder="1" applyAlignment="1">
      <alignment horizontal="right" vertical="center" wrapText="1"/>
    </xf>
    <xf numFmtId="0" fontId="202" fillId="3" borderId="231" xfId="0" applyFont="1" applyFill="1" applyBorder="1" applyAlignment="1">
      <alignment horizontal="right" vertical="center" wrapText="1"/>
    </xf>
    <xf numFmtId="0" fontId="202" fillId="3" borderId="239" xfId="0" applyFont="1" applyFill="1" applyBorder="1" applyAlignment="1">
      <alignment horizontal="right" vertical="center" wrapText="1"/>
    </xf>
    <xf numFmtId="0" fontId="202" fillId="3" borderId="237" xfId="0" applyFont="1" applyFill="1" applyBorder="1" applyAlignment="1">
      <alignment horizontal="right" vertical="center" wrapText="1"/>
    </xf>
    <xf numFmtId="0" fontId="202" fillId="18" borderId="231" xfId="0" applyFont="1" applyFill="1" applyBorder="1" applyAlignment="1">
      <alignment horizontal="left" vertical="center" wrapText="1"/>
    </xf>
    <xf numFmtId="0" fontId="200" fillId="18" borderId="231" xfId="0" applyFont="1" applyFill="1" applyBorder="1" applyAlignment="1">
      <alignment horizontal="left" vertical="center" wrapText="1"/>
    </xf>
    <xf numFmtId="0" fontId="200" fillId="18" borderId="237" xfId="0" applyFont="1" applyFill="1" applyBorder="1" applyAlignment="1">
      <alignment horizontal="left" vertical="center" wrapText="1"/>
    </xf>
    <xf numFmtId="0" fontId="202" fillId="18" borderId="231" xfId="0" applyFont="1" applyFill="1" applyBorder="1" applyAlignment="1">
      <alignment horizontal="center" vertical="center" wrapText="1"/>
    </xf>
    <xf numFmtId="0" fontId="200" fillId="18" borderId="237" xfId="0" applyFont="1" applyFill="1" applyBorder="1" applyAlignment="1">
      <alignment horizontal="center" vertical="center" wrapText="1"/>
    </xf>
    <xf numFmtId="0" fontId="200" fillId="3" borderId="231" xfId="0" applyFont="1" applyFill="1" applyBorder="1" applyAlignment="1">
      <alignment vertical="center" wrapText="1"/>
    </xf>
    <xf numFmtId="0" fontId="200" fillId="3" borderId="237" xfId="0" applyFont="1" applyFill="1" applyBorder="1" applyAlignment="1">
      <alignment vertical="center" wrapText="1"/>
    </xf>
    <xf numFmtId="0" fontId="202" fillId="18" borderId="237" xfId="0" applyFont="1" applyFill="1" applyBorder="1" applyAlignment="1">
      <alignment horizontal="left" vertical="center" wrapText="1"/>
    </xf>
    <xf numFmtId="0" fontId="204" fillId="18" borderId="231" xfId="0" applyFont="1" applyFill="1" applyBorder="1" applyAlignment="1">
      <alignment horizontal="center" vertical="center" wrapText="1"/>
    </xf>
    <xf numFmtId="0" fontId="204" fillId="18" borderId="234" xfId="0" applyFont="1" applyFill="1" applyBorder="1" applyAlignment="1">
      <alignment horizontal="center" vertical="center" wrapText="1"/>
    </xf>
    <xf numFmtId="0" fontId="204" fillId="18" borderId="237" xfId="0" applyFont="1" applyFill="1" applyBorder="1" applyAlignment="1">
      <alignment horizontal="center" vertical="center" wrapText="1"/>
    </xf>
    <xf numFmtId="0" fontId="204" fillId="18" borderId="240" xfId="0" applyFont="1" applyFill="1" applyBorder="1" applyAlignment="1">
      <alignment horizontal="center" vertical="center" wrapText="1"/>
    </xf>
    <xf numFmtId="0" fontId="201" fillId="18" borderId="241" xfId="0" applyFont="1" applyFill="1" applyBorder="1" applyAlignment="1">
      <alignment horizontal="center" vertical="center" wrapText="1"/>
    </xf>
    <xf numFmtId="0" fontId="200" fillId="18" borderId="242" xfId="0" applyFont="1" applyFill="1" applyBorder="1" applyAlignment="1">
      <alignment horizontal="center" vertical="center" wrapText="1"/>
    </xf>
    <xf numFmtId="0" fontId="200" fillId="18" borderId="243" xfId="0" applyFont="1" applyFill="1" applyBorder="1" applyAlignment="1">
      <alignment horizontal="center" vertical="center" wrapText="1"/>
    </xf>
    <xf numFmtId="0" fontId="201" fillId="18" borderId="236" xfId="0" applyFont="1" applyFill="1" applyBorder="1" applyAlignment="1">
      <alignment horizontal="center" vertical="center" wrapText="1"/>
    </xf>
    <xf numFmtId="0" fontId="211" fillId="0" borderId="5" xfId="0" applyFont="1" applyBorder="1" applyAlignment="1">
      <alignment horizontal="center" vertical="center"/>
    </xf>
    <xf numFmtId="0" fontId="79" fillId="0" borderId="0" xfId="0" applyFont="1" applyAlignment="1">
      <alignment horizontal="center" vertical="center"/>
    </xf>
    <xf numFmtId="0" fontId="209" fillId="2" borderId="0" xfId="0" applyFont="1" applyFill="1" applyAlignment="1">
      <alignment vertical="center" shrinkToFit="1"/>
    </xf>
    <xf numFmtId="0" fontId="211" fillId="0" borderId="5" xfId="0" applyFont="1" applyBorder="1" applyAlignment="1">
      <alignment horizontal="center" vertical="center" wrapText="1"/>
    </xf>
    <xf numFmtId="0" fontId="32" fillId="0" borderId="13" xfId="0" applyFont="1" applyBorder="1" applyAlignment="1">
      <alignment horizontal="left" vertical="center" wrapText="1"/>
    </xf>
    <xf numFmtId="0" fontId="32" fillId="0" borderId="0" xfId="0" applyFont="1" applyAlignment="1">
      <alignment horizontal="left" vertical="center" wrapText="1"/>
    </xf>
    <xf numFmtId="0" fontId="32" fillId="0" borderId="20" xfId="0" applyFont="1" applyBorder="1" applyAlignment="1">
      <alignment horizontal="left" vertical="center" wrapText="1"/>
    </xf>
    <xf numFmtId="0" fontId="32" fillId="7" borderId="26" xfId="0" applyFont="1" applyFill="1" applyBorder="1" applyAlignment="1">
      <alignment horizontal="center" vertical="center"/>
    </xf>
    <xf numFmtId="0" fontId="45" fillId="8" borderId="76" xfId="5" applyFont="1" applyFill="1" applyBorder="1" applyAlignment="1">
      <alignment horizontal="center" vertical="center"/>
    </xf>
    <xf numFmtId="0" fontId="45" fillId="8" borderId="77" xfId="5" applyFont="1" applyFill="1" applyBorder="1" applyAlignment="1">
      <alignment horizontal="center" vertical="center"/>
    </xf>
    <xf numFmtId="0" fontId="17" fillId="8" borderId="78" xfId="0" applyFont="1" applyFill="1" applyBorder="1" applyAlignment="1">
      <alignment vertical="center" wrapText="1"/>
    </xf>
    <xf numFmtId="0" fontId="17" fillId="8" borderId="82" xfId="0" applyFont="1" applyFill="1" applyBorder="1" applyAlignment="1">
      <alignment vertical="center" wrapText="1"/>
    </xf>
    <xf numFmtId="0" fontId="32" fillId="0" borderId="0" xfId="0" applyFont="1" applyAlignment="1">
      <alignment vertical="center" wrapText="1"/>
    </xf>
    <xf numFmtId="0" fontId="45" fillId="9" borderId="80" xfId="5" applyFont="1" applyFill="1" applyBorder="1" applyAlignment="1">
      <alignment horizontal="center" vertical="center"/>
    </xf>
    <xf numFmtId="0" fontId="45" fillId="9" borderId="81" xfId="5" applyFont="1" applyFill="1" applyBorder="1" applyAlignment="1">
      <alignment horizontal="center" vertical="center"/>
    </xf>
    <xf numFmtId="0" fontId="32" fillId="9" borderId="10" xfId="0" applyFont="1" applyFill="1" applyBorder="1" applyAlignment="1">
      <alignment horizontal="center" vertical="center" wrapText="1"/>
    </xf>
    <xf numFmtId="0" fontId="32" fillId="9" borderId="17" xfId="0" applyFont="1" applyFill="1" applyBorder="1" applyAlignment="1">
      <alignment horizontal="center" vertical="center" wrapText="1"/>
    </xf>
    <xf numFmtId="0" fontId="32" fillId="9" borderId="11" xfId="0" applyFont="1" applyFill="1" applyBorder="1" applyAlignment="1">
      <alignment horizontal="center" vertical="center" wrapText="1"/>
    </xf>
    <xf numFmtId="0" fontId="32" fillId="9" borderId="6" xfId="0" applyFont="1" applyFill="1" applyBorder="1" applyAlignment="1">
      <alignment horizontal="center" vertical="center" wrapText="1"/>
    </xf>
    <xf numFmtId="0" fontId="32" fillId="9" borderId="7" xfId="0" applyFont="1" applyFill="1" applyBorder="1" applyAlignment="1">
      <alignment horizontal="center" vertical="center" wrapText="1"/>
    </xf>
    <xf numFmtId="0" fontId="32" fillId="9" borderId="8" xfId="0" applyFont="1" applyFill="1" applyBorder="1" applyAlignment="1">
      <alignment horizontal="center" vertical="center" wrapText="1"/>
    </xf>
    <xf numFmtId="0" fontId="32" fillId="9" borderId="6" xfId="0" applyFont="1" applyFill="1" applyBorder="1" applyAlignment="1">
      <alignment horizontal="center" vertical="center"/>
    </xf>
    <xf numFmtId="0" fontId="32" fillId="9" borderId="7" xfId="0" applyFont="1" applyFill="1" applyBorder="1" applyAlignment="1">
      <alignment horizontal="center" vertical="center"/>
    </xf>
    <xf numFmtId="0" fontId="32" fillId="9" borderId="8" xfId="0" applyFont="1" applyFill="1" applyBorder="1" applyAlignment="1">
      <alignment horizontal="center" vertical="center"/>
    </xf>
    <xf numFmtId="0" fontId="42" fillId="0" borderId="6" xfId="5" applyFont="1" applyBorder="1">
      <alignment vertical="center"/>
    </xf>
    <xf numFmtId="0" fontId="42" fillId="0" borderId="8" xfId="5" applyFont="1" applyBorder="1">
      <alignment vertical="center"/>
    </xf>
    <xf numFmtId="0" fontId="42" fillId="0" borderId="5" xfId="5" applyFont="1" applyBorder="1" applyAlignment="1">
      <alignment horizontal="center" vertical="center" wrapText="1"/>
    </xf>
    <xf numFmtId="0" fontId="42" fillId="13" borderId="12" xfId="5" applyFont="1" applyFill="1" applyBorder="1" applyAlignment="1">
      <alignment horizontal="center" vertical="center" wrapText="1"/>
    </xf>
    <xf numFmtId="0" fontId="42" fillId="13" borderId="16" xfId="5" applyFont="1" applyFill="1" applyBorder="1" applyAlignment="1">
      <alignment horizontal="center" vertical="center" wrapText="1"/>
    </xf>
    <xf numFmtId="0" fontId="42" fillId="0" borderId="12" xfId="5" applyFont="1" applyBorder="1" applyAlignment="1">
      <alignment horizontal="left" vertical="top" wrapText="1"/>
    </xf>
    <xf numFmtId="0" fontId="42" fillId="0" borderId="29" xfId="5" applyFont="1" applyBorder="1" applyAlignment="1">
      <alignment horizontal="left" vertical="top" wrapText="1"/>
    </xf>
    <xf numFmtId="0" fontId="42" fillId="0" borderId="16" xfId="5" applyFont="1" applyBorder="1" applyAlignment="1">
      <alignment horizontal="left" vertical="top" wrapText="1"/>
    </xf>
    <xf numFmtId="0" fontId="42" fillId="0" borderId="12" xfId="5" applyFont="1" applyBorder="1" applyAlignment="1">
      <alignment vertical="top" wrapText="1"/>
    </xf>
    <xf numFmtId="0" fontId="42" fillId="0" borderId="29" xfId="5" applyFont="1" applyBorder="1" applyAlignment="1">
      <alignment vertical="top" wrapText="1"/>
    </xf>
    <xf numFmtId="0" fontId="42" fillId="0" borderId="16" xfId="5" applyFont="1" applyBorder="1" applyAlignment="1">
      <alignment vertical="top" wrapText="1"/>
    </xf>
    <xf numFmtId="0" fontId="42" fillId="0" borderId="10" xfId="5" applyFont="1" applyBorder="1" applyAlignment="1">
      <alignment horizontal="center" vertical="center" wrapText="1"/>
    </xf>
    <xf numFmtId="0" fontId="42" fillId="0" borderId="11" xfId="5" applyFont="1" applyBorder="1" applyAlignment="1">
      <alignment horizontal="center" vertical="center" wrapText="1"/>
    </xf>
    <xf numFmtId="0" fontId="42" fillId="0" borderId="12" xfId="5" applyFont="1" applyBorder="1" applyAlignment="1">
      <alignment horizontal="center" vertical="center" wrapText="1"/>
    </xf>
    <xf numFmtId="0" fontId="42" fillId="0" borderId="16" xfId="5" applyFont="1" applyBorder="1" applyAlignment="1">
      <alignment horizontal="center" vertical="center" wrapText="1"/>
    </xf>
    <xf numFmtId="0" fontId="42" fillId="0" borderId="5" xfId="5" applyFont="1" applyBorder="1" applyAlignment="1">
      <alignment horizontal="left" vertical="top" wrapText="1"/>
    </xf>
    <xf numFmtId="0" fontId="42" fillId="0" borderId="14" xfId="5" applyFont="1" applyBorder="1" applyAlignment="1">
      <alignment horizontal="center" vertical="center" wrapText="1"/>
    </xf>
    <xf numFmtId="0" fontId="42" fillId="0" borderId="5" xfId="5" applyFont="1" applyBorder="1" applyAlignment="1">
      <alignment vertical="top" wrapText="1"/>
    </xf>
    <xf numFmtId="0" fontId="36" fillId="0" borderId="5" xfId="5" applyFont="1" applyBorder="1" applyAlignment="1">
      <alignment vertical="top" wrapText="1"/>
    </xf>
    <xf numFmtId="0" fontId="42" fillId="0" borderId="6" xfId="5" applyFont="1" applyBorder="1" applyAlignment="1">
      <alignment horizontal="center" vertical="center" wrapText="1"/>
    </xf>
    <xf numFmtId="0" fontId="42" fillId="0" borderId="8" xfId="5" applyFont="1" applyBorder="1" applyAlignment="1">
      <alignment horizontal="center" vertical="center" wrapText="1"/>
    </xf>
    <xf numFmtId="0" fontId="42" fillId="0" borderId="6" xfId="5" applyFont="1" applyBorder="1" applyAlignment="1">
      <alignment vertical="top" wrapText="1"/>
    </xf>
    <xf numFmtId="0" fontId="42" fillId="0" borderId="8" xfId="5" applyFont="1" applyBorder="1" applyAlignment="1">
      <alignment vertical="top" wrapText="1"/>
    </xf>
    <xf numFmtId="0" fontId="42" fillId="0" borderId="6" xfId="5" applyFont="1" applyBorder="1" applyAlignment="1">
      <alignment horizontal="left" vertical="top" wrapText="1"/>
    </xf>
    <xf numFmtId="0" fontId="42" fillId="0" borderId="8" xfId="5" applyFont="1" applyBorder="1" applyAlignment="1">
      <alignment horizontal="left" vertical="top" wrapText="1"/>
    </xf>
    <xf numFmtId="0" fontId="40" fillId="0" borderId="0" xfId="5" applyFont="1" applyAlignment="1">
      <alignment horizontal="center" vertical="center"/>
    </xf>
    <xf numFmtId="0" fontId="42" fillId="0" borderId="5" xfId="5" applyFont="1" applyBorder="1" applyAlignment="1">
      <alignment horizontal="center" vertical="top" wrapText="1"/>
    </xf>
    <xf numFmtId="0" fontId="42" fillId="0" borderId="12" xfId="5" applyFont="1" applyBorder="1" applyAlignment="1">
      <alignment horizontal="center" vertical="top" wrapText="1"/>
    </xf>
    <xf numFmtId="0" fontId="42" fillId="0" borderId="16" xfId="5" applyFont="1" applyBorder="1" applyAlignment="1">
      <alignment horizontal="center" vertical="top" wrapText="1"/>
    </xf>
    <xf numFmtId="0" fontId="79" fillId="0" borderId="12" xfId="5" applyFont="1" applyBorder="1" applyAlignment="1">
      <alignment horizontal="center" vertical="center"/>
    </xf>
    <xf numFmtId="0" fontId="79" fillId="0" borderId="16" xfId="5" applyFont="1" applyBorder="1" applyAlignment="1">
      <alignment horizontal="center" vertical="center"/>
    </xf>
    <xf numFmtId="0" fontId="79" fillId="0" borderId="5" xfId="5" applyFont="1" applyBorder="1" applyAlignment="1">
      <alignment horizontal="left" vertical="top"/>
    </xf>
    <xf numFmtId="0" fontId="80" fillId="0" borderId="12" xfId="5" applyFont="1" applyBorder="1" applyAlignment="1">
      <alignment horizontal="left" vertical="top" wrapText="1"/>
    </xf>
    <xf numFmtId="0" fontId="80" fillId="0" borderId="29" xfId="5" applyFont="1" applyBorder="1" applyAlignment="1">
      <alignment horizontal="left" vertical="top" wrapText="1"/>
    </xf>
    <xf numFmtId="0" fontId="80" fillId="0" borderId="16" xfId="5" applyFont="1" applyBorder="1" applyAlignment="1">
      <alignment horizontal="left" vertical="top" wrapText="1"/>
    </xf>
    <xf numFmtId="0" fontId="80" fillId="0" borderId="12" xfId="5" applyFont="1" applyBorder="1" applyAlignment="1">
      <alignment vertical="top" wrapText="1"/>
    </xf>
    <xf numFmtId="0" fontId="80" fillId="0" borderId="29" xfId="5" applyFont="1" applyBorder="1" applyAlignment="1">
      <alignment vertical="top" wrapText="1"/>
    </xf>
    <xf numFmtId="0" fontId="80" fillId="0" borderId="16" xfId="5" applyFont="1" applyBorder="1" applyAlignment="1">
      <alignment vertical="top" wrapText="1"/>
    </xf>
    <xf numFmtId="0" fontId="80" fillId="0" borderId="12" xfId="5" applyFont="1" applyBorder="1" applyAlignment="1">
      <alignment vertical="center" wrapText="1"/>
    </xf>
    <xf numFmtId="0" fontId="80" fillId="0" borderId="29" xfId="5" applyFont="1" applyBorder="1" applyAlignment="1">
      <alignment vertical="center" wrapText="1"/>
    </xf>
    <xf numFmtId="0" fontId="80" fillId="0" borderId="16" xfId="5" applyFont="1" applyBorder="1" applyAlignment="1">
      <alignment vertical="center" wrapText="1"/>
    </xf>
    <xf numFmtId="0" fontId="80" fillId="13" borderId="12" xfId="5" applyFont="1" applyFill="1" applyBorder="1" applyAlignment="1">
      <alignment horizontal="center" vertical="center"/>
    </xf>
    <xf numFmtId="0" fontId="80" fillId="13" borderId="29" xfId="5" applyFont="1" applyFill="1" applyBorder="1" applyAlignment="1">
      <alignment horizontal="center" vertical="center"/>
    </xf>
    <xf numFmtId="0" fontId="80" fillId="13" borderId="16" xfId="5" applyFont="1" applyFill="1" applyBorder="1" applyAlignment="1">
      <alignment horizontal="center" vertical="center"/>
    </xf>
    <xf numFmtId="0" fontId="80" fillId="0" borderId="12" xfId="5" applyFont="1" applyBorder="1" applyAlignment="1">
      <alignment horizontal="left" vertical="center" wrapText="1"/>
    </xf>
    <xf numFmtId="0" fontId="80" fillId="0" borderId="29" xfId="5" applyFont="1" applyBorder="1" applyAlignment="1">
      <alignment horizontal="left" vertical="center" wrapText="1"/>
    </xf>
    <xf numFmtId="0" fontId="80" fillId="0" borderId="16" xfId="5" applyFont="1" applyBorder="1" applyAlignment="1">
      <alignment horizontal="left" vertical="center" wrapText="1"/>
    </xf>
    <xf numFmtId="0" fontId="79" fillId="0" borderId="5" xfId="5" applyFont="1" applyBorder="1" applyAlignment="1">
      <alignment vertical="top"/>
    </xf>
    <xf numFmtId="0" fontId="80" fillId="0" borderId="5" xfId="5" applyFont="1" applyBorder="1" applyAlignment="1">
      <alignment horizontal="left" vertical="top" wrapText="1"/>
    </xf>
    <xf numFmtId="0" fontId="81" fillId="13" borderId="12" xfId="5" applyFont="1" applyFill="1" applyBorder="1" applyAlignment="1">
      <alignment horizontal="center" vertical="center" wrapText="1"/>
    </xf>
    <xf numFmtId="0" fontId="81" fillId="13" borderId="16" xfId="5" applyFont="1" applyFill="1" applyBorder="1" applyAlignment="1">
      <alignment horizontal="center" vertical="center" wrapText="1"/>
    </xf>
    <xf numFmtId="0" fontId="79" fillId="0" borderId="5" xfId="5" applyFont="1" applyBorder="1" applyAlignment="1">
      <alignment horizontal="center" vertical="center"/>
    </xf>
    <xf numFmtId="0" fontId="80" fillId="0" borderId="12" xfId="5" applyFont="1" applyBorder="1" applyAlignment="1">
      <alignment horizontal="center" vertical="center" wrapText="1"/>
    </xf>
    <xf numFmtId="0" fontId="80" fillId="0" borderId="5" xfId="5" applyFont="1" applyBorder="1" applyAlignment="1">
      <alignment horizontal="center" vertical="center" wrapText="1"/>
    </xf>
    <xf numFmtId="0" fontId="80" fillId="0" borderId="10" xfId="5" applyFont="1" applyBorder="1" applyAlignment="1">
      <alignment horizontal="center" vertical="center" wrapText="1"/>
    </xf>
    <xf numFmtId="0" fontId="80"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29"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80" fillId="0" borderId="11" xfId="5" applyFont="1" applyBorder="1" applyAlignment="1">
      <alignment horizontal="left" vertical="top" wrapText="1"/>
    </xf>
    <xf numFmtId="0" fontId="80" fillId="0" borderId="20" xfId="5" applyFont="1" applyBorder="1" applyAlignment="1">
      <alignment horizontal="left" vertical="top" wrapText="1"/>
    </xf>
    <xf numFmtId="0" fontId="80" fillId="0" borderId="15" xfId="5" applyFont="1" applyBorder="1" applyAlignment="1">
      <alignment horizontal="left" vertical="top" wrapText="1"/>
    </xf>
    <xf numFmtId="0" fontId="80" fillId="0" borderId="6" xfId="5" applyFont="1" applyBorder="1" applyAlignment="1">
      <alignment horizontal="center" vertical="center" wrapText="1"/>
    </xf>
    <xf numFmtId="0" fontId="80" fillId="0" borderId="8" xfId="5" applyFont="1" applyBorder="1" applyAlignment="1">
      <alignment horizontal="center" vertical="center" wrapText="1"/>
    </xf>
    <xf numFmtId="0" fontId="80" fillId="0" borderId="10" xfId="5" applyFont="1" applyBorder="1" applyAlignment="1">
      <alignment vertical="top"/>
    </xf>
    <xf numFmtId="0" fontId="80" fillId="0" borderId="11" xfId="5" applyFont="1" applyBorder="1" applyAlignment="1">
      <alignment vertical="top"/>
    </xf>
    <xf numFmtId="0" fontId="80" fillId="0" borderId="13" xfId="5" applyFont="1" applyBorder="1" applyAlignment="1">
      <alignment vertical="top"/>
    </xf>
    <xf numFmtId="0" fontId="80" fillId="0" borderId="20" xfId="5" applyFont="1" applyBorder="1" applyAlignment="1">
      <alignment vertical="top"/>
    </xf>
    <xf numFmtId="0" fontId="80" fillId="0" borderId="14" xfId="5" applyFont="1" applyBorder="1" applyAlignment="1">
      <alignment vertical="top"/>
    </xf>
    <xf numFmtId="0" fontId="80" fillId="0" borderId="15" xfId="5" applyFont="1" applyBorder="1" applyAlignment="1">
      <alignment vertical="top"/>
    </xf>
    <xf numFmtId="0" fontId="80" fillId="0" borderId="10" xfId="5" applyFont="1" applyBorder="1" applyAlignment="1">
      <alignment horizontal="left" vertical="top" wrapText="1"/>
    </xf>
    <xf numFmtId="0" fontId="80" fillId="0" borderId="13" xfId="5" applyFont="1" applyBorder="1" applyAlignment="1">
      <alignment horizontal="left" vertical="top" wrapText="1"/>
    </xf>
    <xf numFmtId="0" fontId="80" fillId="0" borderId="14" xfId="5" applyFont="1" applyBorder="1" applyAlignment="1">
      <alignment horizontal="left" vertical="top" wrapText="1"/>
    </xf>
    <xf numFmtId="0" fontId="80" fillId="0" borderId="12" xfId="5" applyFont="1" applyBorder="1" applyAlignment="1">
      <alignment horizontal="center" vertical="top" wrapText="1"/>
    </xf>
    <xf numFmtId="0" fontId="80" fillId="0" borderId="29" xfId="5" applyFont="1" applyBorder="1" applyAlignment="1">
      <alignment horizontal="center" vertical="top" wrapText="1"/>
    </xf>
    <xf numFmtId="0" fontId="80" fillId="0" borderId="16" xfId="5" applyFont="1" applyBorder="1" applyAlignment="1">
      <alignment horizontal="center" vertical="top" wrapText="1"/>
    </xf>
    <xf numFmtId="0" fontId="85" fillId="0" borderId="0" xfId="5" applyFont="1" applyAlignment="1">
      <alignment horizontal="center" vertical="center" wrapText="1"/>
    </xf>
    <xf numFmtId="0" fontId="79" fillId="0" borderId="5" xfId="5" applyFont="1" applyBorder="1" applyAlignment="1">
      <alignment vertical="top" wrapText="1"/>
    </xf>
    <xf numFmtId="0" fontId="80" fillId="0" borderId="12" xfId="5" applyFont="1" applyBorder="1" applyAlignment="1">
      <alignment horizontal="left" vertical="top"/>
    </xf>
    <xf numFmtId="0" fontId="80" fillId="0" borderId="29" xfId="5" applyFont="1" applyBorder="1" applyAlignment="1">
      <alignment horizontal="left" vertical="top"/>
    </xf>
    <xf numFmtId="0" fontId="80" fillId="0" borderId="12" xfId="5" applyFont="1" applyBorder="1" applyAlignment="1">
      <alignment horizontal="left" vertical="center"/>
    </xf>
    <xf numFmtId="0" fontId="80" fillId="0" borderId="16" xfId="5" applyFont="1" applyBorder="1" applyAlignment="1">
      <alignment horizontal="left" vertical="center"/>
    </xf>
    <xf numFmtId="0" fontId="80" fillId="13" borderId="10" xfId="5" applyFont="1" applyFill="1" applyBorder="1" applyAlignment="1">
      <alignment horizontal="center" vertical="center"/>
    </xf>
    <xf numFmtId="0" fontId="80" fillId="13" borderId="14" xfId="5" applyFont="1" applyFill="1" applyBorder="1" applyAlignment="1">
      <alignment horizontal="center" vertical="center"/>
    </xf>
    <xf numFmtId="0" fontId="80" fillId="0" borderId="6" xfId="5" applyFont="1" applyBorder="1" applyAlignment="1">
      <alignment horizontal="left" vertical="top" wrapText="1"/>
    </xf>
    <xf numFmtId="0" fontId="80" fillId="0" borderId="8" xfId="5" applyFont="1" applyBorder="1" applyAlignment="1">
      <alignment horizontal="left" vertical="top" wrapText="1"/>
    </xf>
    <xf numFmtId="0" fontId="80" fillId="0" borderId="16" xfId="5" applyFont="1" applyBorder="1" applyAlignment="1">
      <alignment horizontal="left" vertical="top"/>
    </xf>
    <xf numFmtId="0" fontId="80" fillId="0" borderId="29" xfId="5" applyFont="1" applyBorder="1" applyAlignment="1">
      <alignment horizontal="left" vertical="center"/>
    </xf>
    <xf numFmtId="0" fontId="80" fillId="0" borderId="12" xfId="5" applyFont="1" applyBorder="1">
      <alignment vertical="center"/>
    </xf>
    <xf numFmtId="0" fontId="80" fillId="0" borderId="16" xfId="5" applyFont="1" applyBorder="1">
      <alignment vertical="center"/>
    </xf>
    <xf numFmtId="0" fontId="80" fillId="13" borderId="13" xfId="5" applyFont="1" applyFill="1" applyBorder="1" applyAlignment="1">
      <alignment horizontal="center" vertical="center"/>
    </xf>
    <xf numFmtId="0" fontId="80" fillId="0" borderId="12" xfId="5" applyFont="1" applyBorder="1" applyAlignment="1">
      <alignment horizontal="left" vertical="center" wrapText="1" shrinkToFit="1"/>
    </xf>
    <xf numFmtId="0" fontId="80" fillId="0" borderId="16" xfId="5" applyFont="1" applyBorder="1" applyAlignment="1">
      <alignment horizontal="left" vertical="center" wrapText="1" shrinkToFit="1"/>
    </xf>
    <xf numFmtId="0" fontId="150" fillId="6" borderId="12" xfId="0" applyFont="1" applyFill="1" applyBorder="1" applyAlignment="1">
      <alignment horizontal="center" vertical="center" textRotation="255" wrapText="1"/>
    </xf>
    <xf numFmtId="0" fontId="150" fillId="6" borderId="16" xfId="0" applyFont="1" applyFill="1" applyBorder="1" applyAlignment="1">
      <alignment horizontal="center" vertical="center" textRotation="255" wrapText="1"/>
    </xf>
    <xf numFmtId="0" fontId="150" fillId="6" borderId="12" xfId="0" applyFont="1" applyFill="1" applyBorder="1" applyAlignment="1">
      <alignment horizontal="center" vertical="center" textRotation="255"/>
    </xf>
    <xf numFmtId="0" fontId="150" fillId="6" borderId="16" xfId="0" applyFont="1" applyFill="1" applyBorder="1" applyAlignment="1">
      <alignment horizontal="center" vertical="center" textRotation="255"/>
    </xf>
    <xf numFmtId="0" fontId="93" fillId="6" borderId="0" xfId="0" applyFont="1" applyFill="1" applyAlignment="1">
      <alignment vertical="center" wrapText="1"/>
    </xf>
    <xf numFmtId="0" fontId="93" fillId="6" borderId="0" xfId="0" applyFont="1" applyFill="1" applyAlignment="1">
      <alignment vertical="top"/>
    </xf>
    <xf numFmtId="0" fontId="93" fillId="6" borderId="17" xfId="0" applyFont="1" applyFill="1" applyBorder="1" applyAlignment="1">
      <alignment vertical="top" wrapText="1"/>
    </xf>
    <xf numFmtId="0" fontId="150" fillId="6" borderId="29" xfId="0" applyFont="1" applyFill="1" applyBorder="1" applyAlignment="1">
      <alignment horizontal="center" vertical="center" textRotation="255" wrapText="1"/>
    </xf>
    <xf numFmtId="0" fontId="150" fillId="6" borderId="12" xfId="0" applyFont="1" applyFill="1" applyBorder="1" applyAlignment="1">
      <alignment horizontal="center" vertical="center" textRotation="255" shrinkToFit="1"/>
    </xf>
    <xf numFmtId="0" fontId="150" fillId="6" borderId="16" xfId="0" applyFont="1" applyFill="1" applyBorder="1" applyAlignment="1">
      <alignment horizontal="center" vertical="center" textRotation="255" shrinkToFit="1"/>
    </xf>
    <xf numFmtId="0" fontId="150" fillId="6" borderId="29" xfId="0" applyFont="1" applyFill="1" applyBorder="1" applyAlignment="1">
      <alignment horizontal="center" vertical="center" textRotation="255"/>
    </xf>
    <xf numFmtId="0" fontId="150" fillId="6" borderId="13" xfId="0" applyFont="1" applyFill="1" applyBorder="1" applyAlignment="1">
      <alignment horizontal="center" vertical="center" textRotation="255" wrapText="1"/>
    </xf>
    <xf numFmtId="0" fontId="150" fillId="6" borderId="10" xfId="0" applyFont="1" applyFill="1" applyBorder="1" applyAlignment="1">
      <alignment horizontal="center" vertical="center" textRotation="255" wrapText="1"/>
    </xf>
    <xf numFmtId="0" fontId="99" fillId="0" borderId="12" xfId="0" applyFont="1" applyBorder="1" applyAlignment="1">
      <alignment horizontal="center" vertical="center" textRotation="255" wrapText="1"/>
    </xf>
    <xf numFmtId="0" fontId="99" fillId="0" borderId="16" xfId="0" applyFont="1" applyBorder="1" applyAlignment="1">
      <alignment horizontal="center" vertical="center" textRotation="255" wrapText="1"/>
    </xf>
    <xf numFmtId="0" fontId="99" fillId="0" borderId="12" xfId="0" applyFont="1" applyBorder="1" applyAlignment="1">
      <alignment horizontal="center" vertical="center" textRotation="255" shrinkToFit="1"/>
    </xf>
    <xf numFmtId="0" fontId="99" fillId="0" borderId="16" xfId="0" applyFont="1" applyBorder="1" applyAlignment="1">
      <alignment horizontal="center" vertical="center" textRotation="255" shrinkToFit="1"/>
    </xf>
    <xf numFmtId="0" fontId="150" fillId="6" borderId="10" xfId="0" applyFont="1" applyFill="1" applyBorder="1" applyAlignment="1">
      <alignment horizontal="center" vertical="center" wrapText="1"/>
    </xf>
    <xf numFmtId="0" fontId="150" fillId="6" borderId="17" xfId="0" applyFont="1" applyFill="1" applyBorder="1" applyAlignment="1">
      <alignment horizontal="center" vertical="center" wrapText="1"/>
    </xf>
    <xf numFmtId="0" fontId="150" fillId="6" borderId="11" xfId="0" applyFont="1" applyFill="1" applyBorder="1" applyAlignment="1">
      <alignment horizontal="center" vertical="center" wrapText="1"/>
    </xf>
    <xf numFmtId="0" fontId="150" fillId="6" borderId="14" xfId="0" applyFont="1" applyFill="1" applyBorder="1" applyAlignment="1">
      <alignment horizontal="center" vertical="center" wrapText="1"/>
    </xf>
    <xf numFmtId="0" fontId="150" fillId="6" borderId="26" xfId="0" applyFont="1" applyFill="1" applyBorder="1" applyAlignment="1">
      <alignment horizontal="center" vertical="center" wrapText="1"/>
    </xf>
    <xf numFmtId="0" fontId="150" fillId="6" borderId="20" xfId="0" applyFont="1" applyFill="1" applyBorder="1" applyAlignment="1">
      <alignment horizontal="center" vertical="center" wrapText="1"/>
    </xf>
    <xf numFmtId="0" fontId="150" fillId="6" borderId="7" xfId="0" applyFont="1" applyFill="1" applyBorder="1" applyAlignment="1">
      <alignment horizontal="center" vertical="center" wrapText="1"/>
    </xf>
    <xf numFmtId="0" fontId="150" fillId="6" borderId="8" xfId="0" applyFont="1" applyFill="1" applyBorder="1" applyAlignment="1">
      <alignment horizontal="center" vertical="center" wrapText="1"/>
    </xf>
    <xf numFmtId="0" fontId="150" fillId="6" borderId="5" xfId="0" applyFont="1" applyFill="1" applyBorder="1" applyAlignment="1">
      <alignment horizontal="center" vertical="center" wrapText="1"/>
    </xf>
    <xf numFmtId="0" fontId="150" fillId="6" borderId="5" xfId="0" applyFont="1" applyFill="1" applyBorder="1" applyAlignment="1">
      <alignment horizontal="center" vertical="center" textRotation="255" wrapText="1"/>
    </xf>
    <xf numFmtId="0" fontId="150" fillId="6" borderId="5" xfId="0" applyFont="1" applyFill="1" applyBorder="1" applyAlignment="1">
      <alignment horizontal="center" vertical="center" wrapText="1" shrinkToFit="1"/>
    </xf>
    <xf numFmtId="0" fontId="150" fillId="6" borderId="6" xfId="0" applyFont="1" applyFill="1" applyBorder="1" applyAlignment="1">
      <alignment horizontal="center" vertical="center" wrapText="1" shrinkToFit="1"/>
    </xf>
    <xf numFmtId="0" fontId="150" fillId="6" borderId="7" xfId="0" applyFont="1" applyFill="1" applyBorder="1" applyAlignment="1">
      <alignment horizontal="center" vertical="center" wrapText="1" shrinkToFit="1"/>
    </xf>
    <xf numFmtId="0" fontId="150" fillId="6" borderId="8" xfId="0" applyFont="1" applyFill="1" applyBorder="1" applyAlignment="1">
      <alignment horizontal="center" vertical="center" wrapText="1" shrinkToFit="1"/>
    </xf>
    <xf numFmtId="0" fontId="150" fillId="6" borderId="12" xfId="0" applyFont="1" applyFill="1" applyBorder="1" applyAlignment="1">
      <alignment horizontal="center" vertical="center" wrapText="1"/>
    </xf>
    <xf numFmtId="0" fontId="150" fillId="6" borderId="6" xfId="0" applyFont="1" applyFill="1" applyBorder="1" applyAlignment="1">
      <alignment horizontal="center" vertical="center" wrapText="1"/>
    </xf>
    <xf numFmtId="0" fontId="150" fillId="6" borderId="17" xfId="0" applyFont="1" applyFill="1" applyBorder="1" applyAlignment="1">
      <alignment horizontal="center" vertical="center" wrapText="1" shrinkToFit="1"/>
    </xf>
    <xf numFmtId="0" fontId="150" fillId="6" borderId="11" xfId="0" applyFont="1" applyFill="1" applyBorder="1" applyAlignment="1">
      <alignment horizontal="center" vertical="center" wrapText="1" shrinkToFit="1"/>
    </xf>
    <xf numFmtId="0" fontId="150" fillId="6" borderId="10" xfId="0" applyFont="1" applyFill="1" applyBorder="1" applyAlignment="1">
      <alignment vertical="center" textRotation="255" wrapText="1"/>
    </xf>
    <xf numFmtId="0" fontId="150" fillId="6" borderId="29" xfId="0" applyFont="1" applyFill="1" applyBorder="1" applyAlignment="1">
      <alignment vertical="center" textRotation="255" wrapText="1"/>
    </xf>
    <xf numFmtId="0" fontId="150" fillId="6" borderId="12" xfId="0" applyFont="1" applyFill="1" applyBorder="1" applyAlignment="1">
      <alignment vertical="center" textRotation="255" wrapText="1"/>
    </xf>
    <xf numFmtId="0" fontId="150" fillId="6" borderId="6" xfId="0" applyFont="1" applyFill="1" applyBorder="1" applyAlignment="1">
      <alignment vertical="center" textRotation="255" wrapText="1"/>
    </xf>
    <xf numFmtId="0" fontId="150" fillId="6" borderId="5" xfId="0" applyFont="1" applyFill="1" applyBorder="1" applyAlignment="1">
      <alignment vertical="center" textRotation="255" wrapText="1"/>
    </xf>
    <xf numFmtId="0" fontId="150" fillId="6" borderId="5" xfId="0" applyFont="1" applyFill="1" applyBorder="1" applyAlignment="1">
      <alignment horizontal="center" vertical="center"/>
    </xf>
    <xf numFmtId="0" fontId="150" fillId="6" borderId="5" xfId="0" applyFont="1" applyFill="1" applyBorder="1" applyAlignment="1">
      <alignment horizontal="center" vertical="center" shrinkToFit="1"/>
    </xf>
    <xf numFmtId="0" fontId="150" fillId="6" borderId="29" xfId="0" applyFont="1" applyFill="1" applyBorder="1" applyAlignment="1">
      <alignment vertical="center" textRotation="255" shrinkToFit="1"/>
    </xf>
    <xf numFmtId="0" fontId="150" fillId="6" borderId="16" xfId="0" applyFont="1" applyFill="1" applyBorder="1" applyAlignment="1">
      <alignment vertical="center" textRotation="255" shrinkToFit="1"/>
    </xf>
    <xf numFmtId="0" fontId="150" fillId="6" borderId="12" xfId="0" applyFont="1" applyFill="1" applyBorder="1" applyAlignment="1">
      <alignment vertical="center" textRotation="255" wrapText="1" shrinkToFit="1"/>
    </xf>
    <xf numFmtId="0" fontId="150" fillId="6" borderId="29" xfId="0" applyFont="1" applyFill="1" applyBorder="1" applyAlignment="1">
      <alignment vertical="center" textRotation="255" wrapText="1" shrinkToFit="1"/>
    </xf>
    <xf numFmtId="0" fontId="151" fillId="6" borderId="12" xfId="0" applyFont="1" applyFill="1" applyBorder="1" applyAlignment="1">
      <alignment horizontal="center" vertical="center" textRotation="255" wrapText="1"/>
    </xf>
    <xf numFmtId="0" fontId="151" fillId="6" borderId="16" xfId="0" applyFont="1" applyFill="1" applyBorder="1" applyAlignment="1">
      <alignment horizontal="center" vertical="center" textRotation="255" wrapText="1"/>
    </xf>
    <xf numFmtId="0" fontId="93" fillId="6" borderId="16" xfId="0" applyFont="1" applyFill="1" applyBorder="1" applyAlignment="1">
      <alignment horizontal="center" vertical="center" shrinkToFit="1"/>
    </xf>
    <xf numFmtId="0" fontId="150" fillId="6" borderId="15" xfId="0" applyFont="1" applyFill="1" applyBorder="1" applyAlignment="1">
      <alignment horizontal="center" vertical="center" wrapText="1"/>
    </xf>
    <xf numFmtId="0" fontId="150" fillId="6" borderId="6" xfId="0" applyFont="1" applyFill="1" applyBorder="1" applyAlignment="1">
      <alignment horizontal="center" vertical="center"/>
    </xf>
    <xf numFmtId="0" fontId="150" fillId="6" borderId="7" xfId="0" applyFont="1" applyFill="1" applyBorder="1" applyAlignment="1">
      <alignment horizontal="center" vertical="center"/>
    </xf>
    <xf numFmtId="0" fontId="150" fillId="6" borderId="8" xfId="0" applyFont="1" applyFill="1" applyBorder="1" applyAlignment="1">
      <alignment horizontal="center" vertical="center"/>
    </xf>
    <xf numFmtId="0" fontId="150" fillId="6" borderId="6" xfId="0" applyFont="1" applyFill="1" applyBorder="1" applyAlignment="1">
      <alignment horizontal="center" vertical="center" textRotation="255" wrapText="1"/>
    </xf>
    <xf numFmtId="0" fontId="96" fillId="0" borderId="26" xfId="0" applyFont="1" applyBorder="1" applyAlignment="1">
      <alignment horizontal="left" wrapText="1"/>
    </xf>
    <xf numFmtId="0" fontId="94" fillId="3" borderId="6" xfId="0" applyFont="1" applyFill="1" applyBorder="1" applyAlignment="1">
      <alignment horizontal="left" vertical="top" wrapText="1"/>
    </xf>
    <xf numFmtId="0" fontId="94" fillId="3" borderId="7" xfId="0" applyFont="1" applyFill="1" applyBorder="1" applyAlignment="1">
      <alignment horizontal="left" vertical="top" wrapText="1"/>
    </xf>
    <xf numFmtId="0" fontId="94" fillId="3" borderId="8" xfId="0" applyFont="1" applyFill="1" applyBorder="1" applyAlignment="1">
      <alignment horizontal="left" vertical="top" wrapText="1"/>
    </xf>
    <xf numFmtId="0" fontId="93" fillId="0" borderId="10" xfId="0" applyFont="1" applyBorder="1" applyAlignment="1">
      <alignment horizontal="center" vertical="center" shrinkToFit="1"/>
    </xf>
    <xf numFmtId="0" fontId="93" fillId="0" borderId="17" xfId="0" applyFont="1" applyBorder="1" applyAlignment="1">
      <alignment horizontal="center" vertical="center" shrinkToFit="1"/>
    </xf>
    <xf numFmtId="0" fontId="93" fillId="0" borderId="14" xfId="0" applyFont="1" applyBorder="1" applyAlignment="1">
      <alignment horizontal="center" vertical="center" shrinkToFit="1"/>
    </xf>
    <xf numFmtId="0" fontId="93" fillId="0" borderId="26" xfId="0" applyFont="1" applyBorder="1" applyAlignment="1">
      <alignment horizontal="center" vertical="center" shrinkToFit="1"/>
    </xf>
    <xf numFmtId="0" fontId="93" fillId="0" borderId="26" xfId="0" applyFont="1" applyBorder="1" applyAlignment="1">
      <alignment horizontal="left" vertical="center" wrapText="1"/>
    </xf>
    <xf numFmtId="0" fontId="93" fillId="0" borderId="6" xfId="0" applyFont="1" applyBorder="1" applyAlignment="1">
      <alignment horizontal="left" vertical="center" wrapText="1"/>
    </xf>
    <xf numFmtId="0" fontId="93" fillId="0" borderId="7" xfId="0" applyFont="1" applyBorder="1" applyAlignment="1">
      <alignment horizontal="left" vertical="center" wrapText="1"/>
    </xf>
    <xf numFmtId="0" fontId="93" fillId="0" borderId="8" xfId="0" applyFont="1" applyBorder="1" applyAlignment="1">
      <alignment horizontal="left" vertical="center" wrapText="1"/>
    </xf>
    <xf numFmtId="0" fontId="93" fillId="0" borderId="5" xfId="0" applyFont="1" applyBorder="1" applyAlignment="1">
      <alignment horizontal="center" vertical="center" wrapText="1"/>
    </xf>
    <xf numFmtId="0" fontId="93" fillId="0" borderId="14" xfId="0" applyFont="1" applyBorder="1" applyAlignment="1">
      <alignment horizontal="left" vertical="center" wrapText="1"/>
    </xf>
    <xf numFmtId="0" fontId="97" fillId="0" borderId="0" xfId="0" applyFont="1" applyAlignment="1">
      <alignment horizontal="left" vertical="center" wrapText="1" readingOrder="1"/>
    </xf>
    <xf numFmtId="0" fontId="93" fillId="0" borderId="13" xfId="0" applyFont="1" applyBorder="1" applyAlignment="1">
      <alignment horizontal="center" vertical="center" textRotation="255" shrinkToFit="1"/>
    </xf>
    <xf numFmtId="0" fontId="93" fillId="0" borderId="5" xfId="0" applyFont="1" applyBorder="1" applyAlignment="1">
      <alignment vertical="center" textRotation="255" wrapText="1"/>
    </xf>
    <xf numFmtId="0" fontId="93" fillId="0" borderId="153" xfId="0" applyFont="1" applyBorder="1" applyAlignment="1">
      <alignment horizontal="left" vertical="center" wrapText="1"/>
    </xf>
    <xf numFmtId="0" fontId="93" fillId="0" borderId="152" xfId="0" applyFont="1" applyBorder="1" applyAlignment="1">
      <alignment horizontal="left" vertical="center" wrapText="1"/>
    </xf>
    <xf numFmtId="0" fontId="93" fillId="0" borderId="156" xfId="0" applyFont="1" applyBorder="1" applyAlignment="1">
      <alignment horizontal="left" vertical="center" wrapText="1"/>
    </xf>
    <xf numFmtId="0" fontId="93" fillId="0" borderId="150" xfId="0" applyFont="1" applyBorder="1" applyAlignment="1">
      <alignment horizontal="left" vertical="center" wrapText="1"/>
    </xf>
    <xf numFmtId="0" fontId="93" fillId="0" borderId="149" xfId="0" applyFont="1" applyBorder="1" applyAlignment="1">
      <alignment horizontal="left" vertical="center" wrapText="1"/>
    </xf>
    <xf numFmtId="0" fontId="93" fillId="0" borderId="155" xfId="0" applyFont="1" applyBorder="1" applyAlignment="1">
      <alignment horizontal="left" vertical="center" wrapText="1"/>
    </xf>
    <xf numFmtId="0" fontId="93" fillId="0" borderId="12" xfId="0" applyFont="1" applyBorder="1" applyAlignment="1">
      <alignment horizontal="center" vertical="center" textRotation="255" shrinkToFit="1"/>
    </xf>
    <xf numFmtId="0" fontId="93" fillId="0" borderId="29" xfId="0" applyFont="1" applyBorder="1" applyAlignment="1">
      <alignment horizontal="center" vertical="center" textRotation="255" shrinkToFit="1"/>
    </xf>
    <xf numFmtId="0" fontId="93" fillId="0" borderId="11" xfId="0" applyFont="1" applyBorder="1" applyAlignment="1">
      <alignment horizontal="center" vertical="center" textRotation="255" shrinkToFit="1"/>
    </xf>
    <xf numFmtId="0" fontId="93" fillId="0" borderId="20" xfId="0" applyFont="1" applyBorder="1" applyAlignment="1">
      <alignment horizontal="center" vertical="center" textRotation="255" shrinkToFit="1"/>
    </xf>
    <xf numFmtId="0" fontId="93" fillId="0" borderId="15" xfId="0" applyFont="1" applyBorder="1" applyAlignment="1">
      <alignment horizontal="center" vertical="center" textRotation="255" shrinkToFit="1"/>
    </xf>
    <xf numFmtId="0" fontId="93" fillId="0" borderId="13" xfId="0" applyFont="1" applyBorder="1" applyAlignment="1">
      <alignment horizontal="left" vertical="center" wrapText="1"/>
    </xf>
    <xf numFmtId="0" fontId="93" fillId="0" borderId="0" xfId="0" applyFont="1" applyAlignment="1">
      <alignment horizontal="left" vertical="center" wrapText="1"/>
    </xf>
    <xf numFmtId="0" fontId="93" fillId="0" borderId="5" xfId="0" applyFont="1" applyBorder="1" applyAlignment="1">
      <alignment horizontal="center" vertical="center"/>
    </xf>
    <xf numFmtId="0" fontId="93" fillId="0" borderId="6" xfId="0" applyFont="1" applyBorder="1" applyAlignment="1">
      <alignment horizontal="center" vertical="center"/>
    </xf>
    <xf numFmtId="0" fontId="93" fillId="0" borderId="7" xfId="0" applyFont="1" applyBorder="1" applyAlignment="1">
      <alignment horizontal="center" vertical="center"/>
    </xf>
    <xf numFmtId="0" fontId="93" fillId="0" borderId="6" xfId="0" applyFont="1" applyBorder="1" applyAlignment="1">
      <alignment horizontal="center" vertical="center" shrinkToFit="1"/>
    </xf>
    <xf numFmtId="0" fontId="93" fillId="0" borderId="7" xfId="0" applyFont="1" applyBorder="1" applyAlignment="1">
      <alignment horizontal="center" vertical="center" shrinkToFit="1"/>
    </xf>
    <xf numFmtId="0" fontId="93" fillId="0" borderId="8" xfId="0" applyFont="1" applyBorder="1" applyAlignment="1">
      <alignment horizontal="center" vertical="center" shrinkToFit="1"/>
    </xf>
    <xf numFmtId="0" fontId="95" fillId="0" borderId="0" xfId="0" applyFont="1" applyAlignment="1">
      <alignment horizontal="left" vertical="center"/>
    </xf>
    <xf numFmtId="0" fontId="101" fillId="0" borderId="0" xfId="0" applyFont="1" applyAlignment="1">
      <alignment horizontal="center" vertical="center"/>
    </xf>
    <xf numFmtId="0" fontId="97" fillId="0" borderId="6" xfId="0" applyFont="1" applyBorder="1" applyAlignment="1">
      <alignment horizontal="center" vertical="center" wrapText="1"/>
    </xf>
    <xf numFmtId="0" fontId="97" fillId="0" borderId="7" xfId="0" applyFont="1" applyBorder="1" applyAlignment="1">
      <alignment horizontal="center" vertical="center" wrapText="1"/>
    </xf>
    <xf numFmtId="206" fontId="97" fillId="2" borderId="6" xfId="0" applyNumberFormat="1" applyFont="1" applyFill="1" applyBorder="1" applyAlignment="1">
      <alignment horizontal="left" vertical="center" wrapText="1"/>
    </xf>
    <xf numFmtId="206" fontId="97" fillId="2" borderId="7" xfId="0" applyNumberFormat="1" applyFont="1" applyFill="1" applyBorder="1" applyAlignment="1">
      <alignment horizontal="left" vertical="center" wrapText="1"/>
    </xf>
    <xf numFmtId="206" fontId="97" fillId="2" borderId="8" xfId="0" applyNumberFormat="1" applyFont="1" applyFill="1" applyBorder="1" applyAlignment="1">
      <alignment horizontal="left" vertical="center" wrapText="1"/>
    </xf>
    <xf numFmtId="0" fontId="97" fillId="2" borderId="6" xfId="0" applyFont="1" applyFill="1" applyBorder="1" applyAlignment="1">
      <alignment horizontal="left" vertical="center" shrinkToFit="1"/>
    </xf>
    <xf numFmtId="0" fontId="97" fillId="2" borderId="7" xfId="0" applyFont="1" applyFill="1" applyBorder="1" applyAlignment="1">
      <alignment horizontal="left" vertical="center" shrinkToFit="1"/>
    </xf>
    <xf numFmtId="0" fontId="97" fillId="2" borderId="8" xfId="0" applyFont="1" applyFill="1" applyBorder="1" applyAlignment="1">
      <alignment horizontal="left" vertical="center" shrinkToFit="1"/>
    </xf>
    <xf numFmtId="0" fontId="0" fillId="3" borderId="0" xfId="0" applyFill="1" applyAlignment="1">
      <alignment horizontal="right" vertical="center"/>
    </xf>
    <xf numFmtId="0" fontId="97" fillId="0" borderId="5" xfId="0" applyFont="1" applyBorder="1" applyAlignment="1">
      <alignment horizontal="center" vertical="center" wrapText="1"/>
    </xf>
    <xf numFmtId="0" fontId="97" fillId="0" borderId="5" xfId="0" applyFont="1" applyBorder="1" applyAlignment="1">
      <alignment horizontal="left" vertical="center" wrapText="1"/>
    </xf>
    <xf numFmtId="0" fontId="101" fillId="0" borderId="0" xfId="0" applyFont="1" applyAlignment="1">
      <alignment horizontal="center" vertical="center" wrapText="1"/>
    </xf>
    <xf numFmtId="205" fontId="97" fillId="0" borderId="6" xfId="0" applyNumberFormat="1" applyFont="1" applyBorder="1" applyAlignment="1">
      <alignment vertical="center" wrapText="1"/>
    </xf>
    <xf numFmtId="205" fontId="97" fillId="0" borderId="7" xfId="0" applyNumberFormat="1" applyFont="1" applyBorder="1" applyAlignment="1">
      <alignment vertical="center" wrapText="1"/>
    </xf>
    <xf numFmtId="205" fontId="97" fillId="0" borderId="8" xfId="0" applyNumberFormat="1" applyFont="1" applyBorder="1" applyAlignment="1">
      <alignment vertical="center" wrapText="1"/>
    </xf>
    <xf numFmtId="0" fontId="93" fillId="3" borderId="6" xfId="0" applyFont="1" applyFill="1" applyBorder="1">
      <alignment vertical="center"/>
    </xf>
    <xf numFmtId="0" fontId="93" fillId="3" borderId="8" xfId="0" applyFont="1" applyFill="1" applyBorder="1">
      <alignment vertical="center"/>
    </xf>
    <xf numFmtId="0" fontId="93" fillId="3" borderId="5" xfId="0" applyFont="1" applyFill="1" applyBorder="1" applyAlignment="1">
      <alignment horizontal="left" vertical="top" wrapText="1"/>
    </xf>
    <xf numFmtId="0" fontId="0" fillId="0" borderId="17" xfId="0" applyBorder="1" applyAlignment="1">
      <alignment horizontal="left" vertical="center" wrapText="1"/>
    </xf>
    <xf numFmtId="205" fontId="97" fillId="0" borderId="6" xfId="0" applyNumberFormat="1" applyFont="1" applyBorder="1" applyAlignment="1">
      <alignment horizontal="left" vertical="center" wrapText="1"/>
    </xf>
    <xf numFmtId="205" fontId="97" fillId="0" borderId="7" xfId="0" applyNumberFormat="1" applyFont="1" applyBorder="1" applyAlignment="1">
      <alignment horizontal="left" vertical="center" wrapText="1"/>
    </xf>
    <xf numFmtId="0" fontId="97" fillId="0" borderId="5" xfId="0" applyFont="1" applyBorder="1" applyAlignment="1">
      <alignment vertical="center" wrapText="1"/>
    </xf>
    <xf numFmtId="0" fontId="106" fillId="0" borderId="17" xfId="0" applyFont="1" applyBorder="1" applyAlignment="1">
      <alignment vertical="center" wrapText="1" readingOrder="1"/>
    </xf>
    <xf numFmtId="0" fontId="106" fillId="0" borderId="0" xfId="0" applyFont="1" applyAlignment="1">
      <alignment vertical="center" wrapText="1" readingOrder="1"/>
    </xf>
    <xf numFmtId="0" fontId="104" fillId="0" borderId="6" xfId="0" applyFont="1" applyBorder="1" applyAlignment="1">
      <alignment vertical="center" wrapText="1"/>
    </xf>
    <xf numFmtId="0" fontId="104" fillId="0" borderId="8" xfId="0" applyFont="1" applyBorder="1" applyAlignment="1">
      <alignment vertical="center" wrapText="1"/>
    </xf>
    <xf numFmtId="0" fontId="104" fillId="0" borderId="7" xfId="0" applyFont="1" applyBorder="1" applyAlignment="1">
      <alignment vertical="center" wrapText="1"/>
    </xf>
    <xf numFmtId="0" fontId="104" fillId="0" borderId="6" xfId="0" applyFont="1" applyBorder="1" applyAlignment="1">
      <alignment horizontal="center" vertical="center" shrinkToFit="1"/>
    </xf>
    <xf numFmtId="0" fontId="104" fillId="0" borderId="8" xfId="0" applyFont="1" applyBorder="1" applyAlignment="1">
      <alignment horizontal="center" vertical="center" shrinkToFit="1"/>
    </xf>
    <xf numFmtId="0" fontId="104" fillId="0" borderId="6"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5" xfId="0" applyFont="1" applyBorder="1" applyAlignment="1">
      <alignment horizontal="center" vertical="center" wrapText="1"/>
    </xf>
    <xf numFmtId="0" fontId="0" fillId="3" borderId="26" xfId="0" applyFill="1" applyBorder="1" applyAlignment="1">
      <alignment horizontal="right" vertical="center"/>
    </xf>
    <xf numFmtId="206" fontId="104" fillId="0" borderId="6" xfId="0" applyNumberFormat="1" applyFont="1" applyBorder="1" applyAlignment="1">
      <alignment vertical="center" wrapText="1"/>
    </xf>
    <xf numFmtId="206" fontId="104" fillId="0" borderId="7" xfId="0" applyNumberFormat="1" applyFont="1" applyBorder="1" applyAlignment="1">
      <alignment vertical="center" wrapText="1"/>
    </xf>
    <xf numFmtId="206" fontId="104" fillId="0" borderId="8" xfId="0" applyNumberFormat="1" applyFont="1" applyBorder="1" applyAlignment="1">
      <alignment vertical="center" wrapText="1"/>
    </xf>
    <xf numFmtId="0" fontId="104" fillId="0" borderId="8" xfId="0" applyFont="1" applyBorder="1" applyAlignment="1">
      <alignment horizontal="center" vertical="center" wrapText="1"/>
    </xf>
    <xf numFmtId="0" fontId="135" fillId="7" borderId="0" xfId="0" applyFont="1" applyFill="1" applyAlignment="1">
      <alignment horizontal="left" vertical="center" wrapText="1"/>
    </xf>
    <xf numFmtId="0" fontId="6" fillId="7" borderId="0" xfId="0" applyFont="1" applyFill="1" applyAlignment="1">
      <alignment horizontal="left" vertical="center" wrapText="1"/>
    </xf>
    <xf numFmtId="0" fontId="6" fillId="7" borderId="26" xfId="0" applyFont="1" applyFill="1" applyBorder="1" applyAlignment="1">
      <alignment horizontal="left" vertical="center" wrapText="1"/>
    </xf>
    <xf numFmtId="0" fontId="6" fillId="12" borderId="0" xfId="0" applyFont="1" applyFill="1" applyAlignment="1">
      <alignment horizontal="left" vertical="center"/>
    </xf>
    <xf numFmtId="0" fontId="134" fillId="0" borderId="7" xfId="0" applyFont="1" applyBorder="1" applyAlignment="1">
      <alignment horizontal="left" vertical="center" wrapText="1"/>
    </xf>
    <xf numFmtId="0" fontId="8" fillId="4" borderId="29" xfId="0" applyFont="1" applyFill="1" applyBorder="1" applyAlignment="1">
      <alignment horizontal="center" vertical="center"/>
    </xf>
    <xf numFmtId="0" fontId="134" fillId="0" borderId="0" xfId="0" applyFont="1" applyAlignment="1">
      <alignment horizontal="left" vertical="center" wrapText="1"/>
    </xf>
    <xf numFmtId="0" fontId="62" fillId="17" borderId="0" xfId="0" applyFont="1" applyFill="1" applyAlignment="1">
      <alignment horizontal="left" vertical="center" shrinkToFit="1"/>
    </xf>
    <xf numFmtId="0" fontId="60" fillId="17" borderId="0" xfId="0" applyFont="1" applyFill="1" applyAlignment="1">
      <alignment horizontal="left" vertical="center" shrinkToFit="1"/>
    </xf>
  </cellXfs>
  <cellStyles count="28">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 9" xfId="27" xr:uid="{6959AE6A-901B-4008-8686-41686172F034}"/>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80">
    <dxf>
      <fill>
        <patternFill>
          <bgColor theme="7"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none">
          <bgColor auto="1"/>
        </patternFill>
      </fill>
    </dxf>
    <dxf>
      <fill>
        <patternFill>
          <bgColor theme="7" tint="0.59996337778862885"/>
        </patternFill>
      </fill>
    </dxf>
    <dxf>
      <fill>
        <patternFill patternType="none">
          <bgColor auto="1"/>
        </patternFill>
      </fill>
    </dxf>
    <dxf>
      <fill>
        <patternFill>
          <bgColor theme="7" tint="0.59996337778862885"/>
        </patternFill>
      </fill>
    </dxf>
  </dxfs>
  <tableStyles count="0" defaultTableStyle="TableStyleMedium2" defaultPivotStyle="PivotStyleLight16"/>
  <colors>
    <mruColors>
      <color rgb="FF0000FF"/>
      <color rgb="FFCCFFFF"/>
      <color rgb="FF44546A"/>
      <color rgb="FFFFFFCC"/>
      <color rgb="FFFF7979"/>
      <color rgb="FFFFFF99"/>
      <color rgb="FFFF99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 Id="rId4" Type="http://schemas.openxmlformats.org/officeDocument/2006/relationships/image" Target="../media/image8.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xdr:col>
      <xdr:colOff>962025</xdr:colOff>
      <xdr:row>0</xdr:row>
      <xdr:rowOff>57337</xdr:rowOff>
    </xdr:from>
    <xdr:to>
      <xdr:col>19</xdr:col>
      <xdr:colOff>54349</xdr:colOff>
      <xdr:row>10</xdr:row>
      <xdr:rowOff>173546</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524500" y="57337"/>
          <a:ext cx="5836024" cy="3230884"/>
          <a:chOff x="5524500" y="57337"/>
          <a:chExt cx="5836024" cy="3230884"/>
        </a:xfrm>
      </xdr:grpSpPr>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5524500" y="57337"/>
            <a:ext cx="5836024" cy="3230884"/>
            <a:chOff x="5400675" y="66862"/>
            <a:chExt cx="5664574" cy="3230884"/>
          </a:xfrm>
        </xdr:grpSpPr>
        <xdr:sp macro="" textlink="">
          <xdr:nvSpPr>
            <xdr:cNvPr id="3" name="Rectangle 65">
              <a:extLst>
                <a:ext uri="{FF2B5EF4-FFF2-40B4-BE49-F238E27FC236}">
                  <a16:creationId xmlns:a16="http://schemas.microsoft.com/office/drawing/2014/main" id="{00000000-0008-0000-0200-000003000000}"/>
                </a:ext>
              </a:extLst>
            </xdr:cNvPr>
            <xdr:cNvSpPr>
              <a:spLocks noChangeArrowheads="1"/>
            </xdr:cNvSpPr>
          </xdr:nvSpPr>
          <xdr:spPr bwMode="auto">
            <a:xfrm>
              <a:off x="6544422" y="66862"/>
              <a:ext cx="4520827" cy="1169707"/>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sp macro="" textlink="">
          <xdr:nvSpPr>
            <xdr:cNvPr id="6" name="線吹き出し 2 (枠付き) 19">
              <a:extLst>
                <a:ext uri="{FF2B5EF4-FFF2-40B4-BE49-F238E27FC236}">
                  <a16:creationId xmlns:a16="http://schemas.microsoft.com/office/drawing/2014/main" id="{00000000-0008-0000-0200-000006000000}"/>
                </a:ext>
              </a:extLst>
            </xdr:cNvPr>
            <xdr:cNvSpPr/>
          </xdr:nvSpPr>
          <xdr:spPr>
            <a:xfrm>
              <a:off x="6524625" y="2695575"/>
              <a:ext cx="3857625" cy="602171"/>
            </a:xfrm>
            <a:prstGeom prst="borderCallout2">
              <a:avLst>
                <a:gd name="adj1" fmla="val 53291"/>
                <a:gd name="adj2" fmla="val 413"/>
                <a:gd name="adj3" fmla="val -10043"/>
                <a:gd name="adj4" fmla="val -62405"/>
                <a:gd name="adj5" fmla="val -245992"/>
                <a:gd name="adj6" fmla="val -14563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xnSp macro="">
          <xdr:nvCxnSpPr>
            <xdr:cNvPr id="8" name="直線矢印コネクタ 7">
              <a:extLst>
                <a:ext uri="{FF2B5EF4-FFF2-40B4-BE49-F238E27FC236}">
                  <a16:creationId xmlns:a16="http://schemas.microsoft.com/office/drawing/2014/main" id="{00000000-0008-0000-0200-000008000000}"/>
                </a:ext>
              </a:extLst>
            </xdr:cNvPr>
            <xdr:cNvCxnSpPr>
              <a:stCxn id="6" idx="2"/>
            </xdr:cNvCxnSpPr>
          </xdr:nvCxnSpPr>
          <xdr:spPr>
            <a:xfrm flipH="1" flipV="1">
              <a:off x="5400675" y="2105025"/>
              <a:ext cx="1123950" cy="891636"/>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5" name="線吹き出し 2 (枠付き) 19">
            <a:extLst>
              <a:ext uri="{FF2B5EF4-FFF2-40B4-BE49-F238E27FC236}">
                <a16:creationId xmlns:a16="http://schemas.microsoft.com/office/drawing/2014/main" id="{00000000-0008-0000-0200-000005000000}"/>
              </a:ext>
            </a:extLst>
          </xdr:cNvPr>
          <xdr:cNvSpPr/>
        </xdr:nvSpPr>
        <xdr:spPr>
          <a:xfrm>
            <a:off x="6682469" y="1616912"/>
            <a:ext cx="3974384" cy="759247"/>
          </a:xfrm>
          <a:prstGeom prst="borderCallout2">
            <a:avLst>
              <a:gd name="adj1" fmla="val 53291"/>
              <a:gd name="adj2" fmla="val 413"/>
              <a:gd name="adj3" fmla="val -48933"/>
              <a:gd name="adj4" fmla="val -15431"/>
              <a:gd name="adj5" fmla="val -107013"/>
              <a:gd name="adj6" fmla="val -1741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11</xdr:col>
      <xdr:colOff>142875</xdr:colOff>
      <xdr:row>1</xdr:row>
      <xdr:rowOff>238125</xdr:rowOff>
    </xdr:from>
    <xdr:to>
      <xdr:col>16</xdr:col>
      <xdr:colOff>211918</xdr:colOff>
      <xdr:row>4</xdr:row>
      <xdr:rowOff>38100</xdr:rowOff>
    </xdr:to>
    <xdr:sp macro="" textlink="">
      <xdr:nvSpPr>
        <xdr:cNvPr id="2" name="線吹き出し 2 (枠付き) 19">
          <a:extLst>
            <a:ext uri="{FF2B5EF4-FFF2-40B4-BE49-F238E27FC236}">
              <a16:creationId xmlns:a16="http://schemas.microsoft.com/office/drawing/2014/main" id="{00000000-0008-0000-0B00-000002000000}"/>
            </a:ext>
          </a:extLst>
        </xdr:cNvPr>
        <xdr:cNvSpPr/>
      </xdr:nvSpPr>
      <xdr:spPr>
        <a:xfrm>
          <a:off x="11172825" y="476250"/>
          <a:ext cx="3498043" cy="571500"/>
        </a:xfrm>
        <a:prstGeom prst="borderCallout2">
          <a:avLst>
            <a:gd name="adj1" fmla="val 49958"/>
            <a:gd name="adj2" fmla="val -676"/>
            <a:gd name="adj3" fmla="val 143891"/>
            <a:gd name="adj4" fmla="val -30546"/>
            <a:gd name="adj5" fmla="val 60537"/>
            <a:gd name="adj6" fmla="val -53272"/>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11</xdr:col>
      <xdr:colOff>295275</xdr:colOff>
      <xdr:row>1</xdr:row>
      <xdr:rowOff>133350</xdr:rowOff>
    </xdr:from>
    <xdr:to>
      <xdr:col>16</xdr:col>
      <xdr:colOff>364318</xdr:colOff>
      <xdr:row>3</xdr:row>
      <xdr:rowOff>114300</xdr:rowOff>
    </xdr:to>
    <xdr:sp macro="" textlink="">
      <xdr:nvSpPr>
        <xdr:cNvPr id="2" name="線吹き出し 2 (枠付き) 19">
          <a:extLst>
            <a:ext uri="{FF2B5EF4-FFF2-40B4-BE49-F238E27FC236}">
              <a16:creationId xmlns:a16="http://schemas.microsoft.com/office/drawing/2014/main" id="{00000000-0008-0000-0C00-000002000000}"/>
            </a:ext>
          </a:extLst>
        </xdr:cNvPr>
        <xdr:cNvSpPr/>
      </xdr:nvSpPr>
      <xdr:spPr>
        <a:xfrm>
          <a:off x="11325225" y="371475"/>
          <a:ext cx="3498043" cy="571500"/>
        </a:xfrm>
        <a:prstGeom prst="borderCallout2">
          <a:avLst>
            <a:gd name="adj1" fmla="val 49958"/>
            <a:gd name="adj2" fmla="val -676"/>
            <a:gd name="adj3" fmla="val 143891"/>
            <a:gd name="adj4" fmla="val -30546"/>
            <a:gd name="adj5" fmla="val 82204"/>
            <a:gd name="adj6" fmla="val -50277"/>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lientData fPrintsWithSheet="0"/>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104785</xdr:colOff>
          <xdr:row>64</xdr:row>
          <xdr:rowOff>200030</xdr:rowOff>
        </xdr:from>
        <xdr:to>
          <xdr:col>3</xdr:col>
          <xdr:colOff>1939300</xdr:colOff>
          <xdr:row>77</xdr:row>
          <xdr:rowOff>47630</xdr:rowOff>
        </xdr:to>
        <mc:AlternateContent>
          <mc:Choice Requires="a14">
            <xdr:pic>
              <xdr:nvPicPr>
                <xdr:cNvPr id="3" name="図 2">
                  <a:extLst>
                    <a:ext uri="{FF2B5EF4-FFF2-40B4-BE49-F238E27FC236}">
                      <a16:creationId xmlns:a16="http://schemas.microsoft.com/office/drawing/2014/main" id="{00000000-0008-0000-0D00-000003000000}"/>
                    </a:ext>
                  </a:extLst>
                </xdr:cNvPr>
                <xdr:cNvPicPr>
                  <a:picLocks noChangeAspect="1" noChangeArrowheads="1"/>
                  <a:extLst>
                    <a:ext uri="{84589F7E-364E-4C9E-8A38-B11213B215E9}">
                      <a14:cameraTool cellRange="$AE$3:$AR$21" spid="_x0000_s121410"/>
                    </a:ext>
                  </a:extLst>
                </xdr:cNvPicPr>
              </xdr:nvPicPr>
              <xdr:blipFill>
                <a:blip xmlns:r="http://schemas.openxmlformats.org/officeDocument/2006/relationships" r:embed="rId1"/>
                <a:srcRect/>
                <a:stretch>
                  <a:fillRect/>
                </a:stretch>
              </xdr:blipFill>
              <xdr:spPr bwMode="auto">
                <a:xfrm>
                  <a:off x="1285885" y="15020930"/>
                  <a:ext cx="4053840" cy="3733800"/>
                </a:xfrm>
                <a:prstGeom prst="rect">
                  <a:avLst/>
                </a:prstGeom>
                <a:noFill/>
                <a:extLst>
                  <a:ext uri="{909E8E84-426E-40DD-AFC4-6F175D3DCCD1}">
                    <a14:hiddenFill>
                      <a:solidFill>
                        <a:srgbClr val="FFFFFF"/>
                      </a:solidFill>
                    </a14:hiddenFill>
                  </a:ext>
                </a:extLst>
              </xdr:spPr>
            </xdr:pic>
          </mc:Choice>
          <mc:Fallback xmlns=""/>
        </mc:AlternateContent>
        <xdr:clientData/>
      </xdr:twoCellAnchor>
    </mc:Choice>
    <mc:Fallback/>
  </mc:AlternateContent>
  <xdr:twoCellAnchor>
    <xdr:from>
      <xdr:col>7</xdr:col>
      <xdr:colOff>123825</xdr:colOff>
      <xdr:row>0</xdr:row>
      <xdr:rowOff>78584</xdr:rowOff>
    </xdr:from>
    <xdr:to>
      <xdr:col>24</xdr:col>
      <xdr:colOff>376030</xdr:colOff>
      <xdr:row>65</xdr:row>
      <xdr:rowOff>97016</xdr:rowOff>
    </xdr:to>
    <xdr:grpSp>
      <xdr:nvGrpSpPr>
        <xdr:cNvPr id="12" name="グループ化 11">
          <a:extLst>
            <a:ext uri="{FF2B5EF4-FFF2-40B4-BE49-F238E27FC236}">
              <a16:creationId xmlns:a16="http://schemas.microsoft.com/office/drawing/2014/main" id="{00000000-0008-0000-0D00-00000C000000}"/>
            </a:ext>
          </a:extLst>
        </xdr:cNvPr>
        <xdr:cNvGrpSpPr/>
      </xdr:nvGrpSpPr>
      <xdr:grpSpPr>
        <a:xfrm>
          <a:off x="7448550" y="78584"/>
          <a:ext cx="5109955" cy="16620507"/>
          <a:chOff x="7448550" y="126209"/>
          <a:chExt cx="5109955" cy="15191757"/>
        </a:xfrm>
      </xdr:grpSpPr>
      <xdr:sp macro="" textlink="">
        <xdr:nvSpPr>
          <xdr:cNvPr id="2" name="線吹き出し 2 (枠付き) 19">
            <a:extLst>
              <a:ext uri="{FF2B5EF4-FFF2-40B4-BE49-F238E27FC236}">
                <a16:creationId xmlns:a16="http://schemas.microsoft.com/office/drawing/2014/main" id="{00000000-0008-0000-0D00-000002000000}"/>
              </a:ext>
            </a:extLst>
          </xdr:cNvPr>
          <xdr:cNvSpPr/>
        </xdr:nvSpPr>
        <xdr:spPr>
          <a:xfrm>
            <a:off x="7448550" y="14558719"/>
            <a:ext cx="5025231" cy="759247"/>
          </a:xfrm>
          <a:prstGeom prst="borderCallout2">
            <a:avLst>
              <a:gd name="adj1" fmla="val 53291"/>
              <a:gd name="adj2" fmla="val 413"/>
              <a:gd name="adj3" fmla="val 15989"/>
              <a:gd name="adj4" fmla="val -28908"/>
              <a:gd name="adj5" fmla="val 3430"/>
              <a:gd name="adj6" fmla="val -78442"/>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カウントの合計が自動入力されます。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参照範囲は分類の列となっているため、分類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4</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の団体数に間違いがないか確認してください。</a:t>
            </a:r>
          </a:p>
        </xdr:txBody>
      </xdr:sp>
      <xdr:grpSp>
        <xdr:nvGrpSpPr>
          <xdr:cNvPr id="10" name="グループ化 9">
            <a:extLst>
              <a:ext uri="{FF2B5EF4-FFF2-40B4-BE49-F238E27FC236}">
                <a16:creationId xmlns:a16="http://schemas.microsoft.com/office/drawing/2014/main" id="{00000000-0008-0000-0D00-00000A000000}"/>
              </a:ext>
            </a:extLst>
          </xdr:cNvPr>
          <xdr:cNvGrpSpPr/>
        </xdr:nvGrpSpPr>
        <xdr:grpSpPr>
          <a:xfrm>
            <a:off x="7477125" y="126209"/>
            <a:ext cx="5081380" cy="12210140"/>
            <a:chOff x="7477125" y="126209"/>
            <a:chExt cx="5081380" cy="12210140"/>
          </a:xfrm>
        </xdr:grpSpPr>
        <xdr:grpSp>
          <xdr:nvGrpSpPr>
            <xdr:cNvPr id="8" name="グループ化 7">
              <a:extLst>
                <a:ext uri="{FF2B5EF4-FFF2-40B4-BE49-F238E27FC236}">
                  <a16:creationId xmlns:a16="http://schemas.microsoft.com/office/drawing/2014/main" id="{00000000-0008-0000-0D00-000008000000}"/>
                </a:ext>
              </a:extLst>
            </xdr:cNvPr>
            <xdr:cNvGrpSpPr/>
          </xdr:nvGrpSpPr>
          <xdr:grpSpPr>
            <a:xfrm>
              <a:off x="7477125" y="126209"/>
              <a:ext cx="5081380" cy="12210140"/>
              <a:chOff x="7477125" y="126209"/>
              <a:chExt cx="5081380" cy="12210140"/>
            </a:xfrm>
          </xdr:grpSpPr>
          <xdr:sp macro="" textlink="">
            <xdr:nvSpPr>
              <xdr:cNvPr id="15" name="線吹き出し 2 (枠付き) 19">
                <a:extLst>
                  <a:ext uri="{FF2B5EF4-FFF2-40B4-BE49-F238E27FC236}">
                    <a16:creationId xmlns:a16="http://schemas.microsoft.com/office/drawing/2014/main" id="{00000000-0008-0000-0D00-00000F000000}"/>
                  </a:ext>
                </a:extLst>
              </xdr:cNvPr>
              <xdr:cNvSpPr/>
            </xdr:nvSpPr>
            <xdr:spPr>
              <a:xfrm>
                <a:off x="7512050" y="3727515"/>
                <a:ext cx="5025231" cy="634935"/>
              </a:xfrm>
              <a:prstGeom prst="borderCallout2">
                <a:avLst>
                  <a:gd name="adj1" fmla="val 53291"/>
                  <a:gd name="adj2" fmla="val 413"/>
                  <a:gd name="adj3" fmla="val -402554"/>
                  <a:gd name="adj4" fmla="val -83687"/>
                  <a:gd name="adj5" fmla="val -320602"/>
                  <a:gd name="adj6" fmla="val -130188"/>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D00-000010000000}"/>
                  </a:ext>
                </a:extLst>
              </xdr:cNvPr>
              <xdr:cNvSpPr>
                <a:spLocks noChangeArrowheads="1"/>
              </xdr:cNvSpPr>
            </xdr:nvSpPr>
            <xdr:spPr bwMode="auto">
              <a:xfrm>
                <a:off x="7525499" y="3272860"/>
                <a:ext cx="5019375" cy="284428"/>
              </a:xfrm>
              <a:prstGeom prst="rect">
                <a:avLst/>
              </a:prstGeom>
              <a:solidFill>
                <a:sysClr val="window" lastClr="FFFFFF">
                  <a:lumMod val="95000"/>
                </a:sysClr>
              </a:solidFill>
              <a:ln w="12700">
                <a:solidFill>
                  <a:srgbClr val="FF0000"/>
                </a:solidFill>
                <a:miter lim="800000"/>
                <a:headEnd/>
                <a:tailEnd/>
              </a:ln>
            </xdr:spPr>
            <xdr:txBody>
              <a:bodyPr vertOverflow="clip" horzOverflow="clip" wrap="square" lIns="36000" tIns="36000" rIns="36000" bIns="36000" anchor="ctr">
                <a:sp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D00-000011000000}"/>
                  </a:ext>
                </a:extLst>
              </xdr:cNvPr>
              <xdr:cNvSpPr/>
            </xdr:nvSpPr>
            <xdr:spPr>
              <a:xfrm>
                <a:off x="7515047" y="4568282"/>
                <a:ext cx="4959791" cy="1287457"/>
              </a:xfrm>
              <a:prstGeom prst="borderCallout2">
                <a:avLst>
                  <a:gd name="adj1" fmla="val 53291"/>
                  <a:gd name="adj2" fmla="val 413"/>
                  <a:gd name="adj3" fmla="val -16976"/>
                  <a:gd name="adj4" fmla="val -35990"/>
                  <a:gd name="adj5" fmla="val -81740"/>
                  <a:gd name="adj6" fmla="val -5041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D00-000013000000}"/>
                  </a:ext>
                </a:extLst>
              </xdr:cNvPr>
              <xdr:cNvSpPr/>
            </xdr:nvSpPr>
            <xdr:spPr>
              <a:xfrm>
                <a:off x="7584348" y="9143954"/>
                <a:ext cx="4974157" cy="1301571"/>
              </a:xfrm>
              <a:prstGeom prst="borderCallout2">
                <a:avLst>
                  <a:gd name="adj1" fmla="val 53291"/>
                  <a:gd name="adj2" fmla="val 413"/>
                  <a:gd name="adj3" fmla="val -18201"/>
                  <a:gd name="adj4" fmla="val -99525"/>
                  <a:gd name="adj5" fmla="val 28198"/>
                  <a:gd name="adj6" fmla="val -13326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分類</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6</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13』</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の記載方法について、団体の参加者を記載する場合、分類の記入は１人目のみとし、２人目以降の分類は空欄にしてください。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0D00-000014000000}"/>
                  </a:ext>
                </a:extLst>
              </xdr:cNvPr>
              <xdr:cNvSpPr/>
            </xdr:nvSpPr>
            <xdr:spPr>
              <a:xfrm>
                <a:off x="7512527" y="10704652"/>
                <a:ext cx="4959791" cy="1631697"/>
              </a:xfrm>
              <a:prstGeom prst="borderCallout2">
                <a:avLst>
                  <a:gd name="adj1" fmla="val 53291"/>
                  <a:gd name="adj2" fmla="val 413"/>
                  <a:gd name="adj3" fmla="val 56201"/>
                  <a:gd name="adj4" fmla="val -9234"/>
                  <a:gd name="adj5" fmla="val -39435"/>
                  <a:gd name="adj6" fmla="val -11257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sp macro="" textlink="">
            <xdr:nvSpPr>
              <xdr:cNvPr id="14" name="Rectangle 65">
                <a:extLst>
                  <a:ext uri="{FF2B5EF4-FFF2-40B4-BE49-F238E27FC236}">
                    <a16:creationId xmlns:a16="http://schemas.microsoft.com/office/drawing/2014/main" id="{00000000-0008-0000-0D00-00000E000000}"/>
                  </a:ext>
                </a:extLst>
              </xdr:cNvPr>
              <xdr:cNvSpPr>
                <a:spLocks noChangeArrowheads="1"/>
              </xdr:cNvSpPr>
            </xdr:nvSpPr>
            <xdr:spPr bwMode="auto">
              <a:xfrm>
                <a:off x="7546825" y="126209"/>
                <a:ext cx="4664225" cy="1635916"/>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nvGrpSpPr>
              <xdr:cNvPr id="6" name="グループ化 5">
                <a:extLst>
                  <a:ext uri="{FF2B5EF4-FFF2-40B4-BE49-F238E27FC236}">
                    <a16:creationId xmlns:a16="http://schemas.microsoft.com/office/drawing/2014/main" id="{00000000-0008-0000-0D00-000006000000}"/>
                  </a:ext>
                </a:extLst>
              </xdr:cNvPr>
              <xdr:cNvGrpSpPr/>
            </xdr:nvGrpSpPr>
            <xdr:grpSpPr>
              <a:xfrm>
                <a:off x="7477125" y="6115050"/>
                <a:ext cx="5044281" cy="1501710"/>
                <a:chOff x="7477125" y="6115050"/>
                <a:chExt cx="5044281" cy="1501710"/>
              </a:xfrm>
            </xdr:grpSpPr>
            <xdr:sp macro="" textlink="">
              <xdr:nvSpPr>
                <xdr:cNvPr id="4" name="線吹き出し 2 (枠付き) 19">
                  <a:extLst>
                    <a:ext uri="{FF2B5EF4-FFF2-40B4-BE49-F238E27FC236}">
                      <a16:creationId xmlns:a16="http://schemas.microsoft.com/office/drawing/2014/main" id="{00000000-0008-0000-0D00-000004000000}"/>
                    </a:ext>
                  </a:extLst>
                </xdr:cNvPr>
                <xdr:cNvSpPr/>
              </xdr:nvSpPr>
              <xdr:spPr>
                <a:xfrm>
                  <a:off x="7496175" y="6115050"/>
                  <a:ext cx="5025231" cy="634935"/>
                </a:xfrm>
                <a:prstGeom prst="borderCallout2">
                  <a:avLst>
                    <a:gd name="adj1" fmla="val 53291"/>
                    <a:gd name="adj2" fmla="val 413"/>
                    <a:gd name="adj3" fmla="val -275041"/>
                    <a:gd name="adj4" fmla="val -60183"/>
                    <a:gd name="adj5" fmla="val -295697"/>
                    <a:gd name="adj6" fmla="val -131704"/>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．代表」 と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．役員」も記載してください。</a:t>
                  </a:r>
                </a:p>
              </xdr:txBody>
            </xdr:sp>
            <xdr:sp macro="" textlink="">
              <xdr:nvSpPr>
                <xdr:cNvPr id="5" name="線吹き出し 2 (枠付き) 19">
                  <a:extLst>
                    <a:ext uri="{FF2B5EF4-FFF2-40B4-BE49-F238E27FC236}">
                      <a16:creationId xmlns:a16="http://schemas.microsoft.com/office/drawing/2014/main" id="{00000000-0008-0000-0D00-000005000000}"/>
                    </a:ext>
                  </a:extLst>
                </xdr:cNvPr>
                <xdr:cNvSpPr/>
              </xdr:nvSpPr>
              <xdr:spPr>
                <a:xfrm>
                  <a:off x="7477125" y="6981825"/>
                  <a:ext cx="5025231" cy="634935"/>
                </a:xfrm>
                <a:prstGeom prst="borderCallout2">
                  <a:avLst>
                    <a:gd name="adj1" fmla="val 53291"/>
                    <a:gd name="adj2" fmla="val 413"/>
                    <a:gd name="adj3" fmla="val -236037"/>
                    <a:gd name="adj4" fmla="val -78000"/>
                    <a:gd name="adj5" fmla="val -313102"/>
                    <a:gd name="adj6" fmla="val -120900"/>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集落名を忘れずに記載してください。</a:t>
                  </a:r>
                </a:p>
              </xdr:txBody>
            </xdr:sp>
          </xdr:grpSp>
        </xdr:grpSp>
        <xdr:sp macro="" textlink="">
          <xdr:nvSpPr>
            <xdr:cNvPr id="9" name="線吹き出し 2 (枠付き) 19">
              <a:extLst>
                <a:ext uri="{FF2B5EF4-FFF2-40B4-BE49-F238E27FC236}">
                  <a16:creationId xmlns:a16="http://schemas.microsoft.com/office/drawing/2014/main" id="{00000000-0008-0000-0D00-000009000000}"/>
                </a:ext>
              </a:extLst>
            </xdr:cNvPr>
            <xdr:cNvSpPr/>
          </xdr:nvSpPr>
          <xdr:spPr>
            <a:xfrm>
              <a:off x="7553325" y="1859711"/>
              <a:ext cx="3974384" cy="759247"/>
            </a:xfrm>
            <a:prstGeom prst="borderCallout2">
              <a:avLst>
                <a:gd name="adj1" fmla="val 53291"/>
                <a:gd name="adj2" fmla="val 413"/>
                <a:gd name="adj3" fmla="val -155222"/>
                <a:gd name="adj4" fmla="val -18547"/>
                <a:gd name="adj5" fmla="val -186102"/>
                <a:gd name="adj6" fmla="val -27960"/>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grpSp>
    <xdr:clientData fPrintsWithSheet="0"/>
  </xdr:twoCellAnchor>
  <xdr:oneCellAnchor>
    <xdr:from>
      <xdr:col>7</xdr:col>
      <xdr:colOff>209550</xdr:colOff>
      <xdr:row>12</xdr:row>
      <xdr:rowOff>10416</xdr:rowOff>
    </xdr:from>
    <xdr:ext cx="3974384" cy="314638"/>
    <xdr:sp macro="" textlink="">
      <xdr:nvSpPr>
        <xdr:cNvPr id="18" name="線吹き出し 2 (枠付き) 19">
          <a:extLst>
            <a:ext uri="{FF2B5EF4-FFF2-40B4-BE49-F238E27FC236}">
              <a16:creationId xmlns:a16="http://schemas.microsoft.com/office/drawing/2014/main" id="{00000000-0008-0000-0D00-000012000000}"/>
            </a:ext>
          </a:extLst>
        </xdr:cNvPr>
        <xdr:cNvSpPr/>
      </xdr:nvSpPr>
      <xdr:spPr>
        <a:xfrm>
          <a:off x="7534275" y="3058416"/>
          <a:ext cx="3974384" cy="314638"/>
        </a:xfrm>
        <a:prstGeom prst="borderCallout2">
          <a:avLst>
            <a:gd name="adj1" fmla="val 53291"/>
            <a:gd name="adj2" fmla="val 413"/>
            <a:gd name="adj3" fmla="val -551928"/>
            <a:gd name="adj4" fmla="val -30770"/>
            <a:gd name="adj5" fmla="val -751549"/>
            <a:gd name="adj6" fmla="val -75413"/>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lientData fPrintsWithSheet="0"/>
  </xdr:oneCellAnchor>
  <mc:AlternateContent xmlns:mc="http://schemas.openxmlformats.org/markup-compatibility/2006">
    <mc:Choice xmlns:a14="http://schemas.microsoft.com/office/drawing/2010/main" Requires="a14">
      <xdr:twoCellAnchor editAs="oneCell">
        <xdr:from>
          <xdr:col>2</xdr:col>
          <xdr:colOff>104775</xdr:colOff>
          <xdr:row>64</xdr:row>
          <xdr:rowOff>200025</xdr:rowOff>
        </xdr:from>
        <xdr:to>
          <xdr:col>3</xdr:col>
          <xdr:colOff>1943100</xdr:colOff>
          <xdr:row>77</xdr:row>
          <xdr:rowOff>47625</xdr:rowOff>
        </xdr:to>
        <xdr:pic>
          <xdr:nvPicPr>
            <xdr:cNvPr id="121286" name="図 2">
              <a:extLst>
                <a:ext uri="{FF2B5EF4-FFF2-40B4-BE49-F238E27FC236}">
                  <a16:creationId xmlns:a16="http://schemas.microsoft.com/office/drawing/2014/main" id="{00000000-0008-0000-0D00-0000C6D90100}"/>
                </a:ext>
              </a:extLst>
            </xdr:cNvPr>
            <xdr:cNvPicPr>
              <a:picLocks noChangeAspect="1" noChangeArrowheads="1"/>
              <a:extLst>
                <a:ext uri="{84589F7E-364E-4C9E-8A38-B11213B215E9}">
                  <a14:cameraTool cellRange="$AE$3:$AR$21" spid="_x0000_s121411"/>
                </a:ext>
              </a:extLst>
            </xdr:cNvPicPr>
          </xdr:nvPicPr>
          <xdr:blipFill>
            <a:blip xmlns:r="http://schemas.openxmlformats.org/officeDocument/2006/relationships" r:embed="rId2"/>
            <a:srcRect/>
            <a:stretch>
              <a:fillRect/>
            </a:stretch>
          </xdr:blipFill>
          <xdr:spPr bwMode="auto">
            <a:xfrm>
              <a:off x="1285875" y="16449675"/>
              <a:ext cx="4057650" cy="37338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3</xdr:col>
      <xdr:colOff>400050</xdr:colOff>
      <xdr:row>7</xdr:row>
      <xdr:rowOff>247650</xdr:rowOff>
    </xdr:from>
    <xdr:to>
      <xdr:col>3</xdr:col>
      <xdr:colOff>647700</xdr:colOff>
      <xdr:row>10</xdr:row>
      <xdr:rowOff>9525</xdr:rowOff>
    </xdr:to>
    <xdr:sp macro="" textlink="">
      <xdr:nvSpPr>
        <xdr:cNvPr id="119809" name="Check Box 1" hidden="1">
          <a:extLst>
            <a:ext uri="{63B3BB69-23CF-44E3-9099-C40C66FF867C}">
              <a14:compatExt xmlns:a14="http://schemas.microsoft.com/office/drawing/2010/main" spid="_x0000_s119809"/>
            </a:ext>
            <a:ext uri="{FF2B5EF4-FFF2-40B4-BE49-F238E27FC236}">
              <a16:creationId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xmlns:a14="http://schemas.microsoft.com/office/drawing/2010/main" spid="_x0000_s119810"/>
            </a:ext>
            <a:ext uri="{FF2B5EF4-FFF2-40B4-BE49-F238E27FC236}">
              <a16:creationId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xmlns:a14="http://schemas.microsoft.com/office/drawing/2010/main" spid="_x0000_s119811"/>
            </a:ext>
            <a:ext uri="{FF2B5EF4-FFF2-40B4-BE49-F238E27FC236}">
              <a16:creationId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xmlns:a14="http://schemas.microsoft.com/office/drawing/2010/main" spid="_x0000_s119812"/>
            </a:ext>
            <a:ext uri="{FF2B5EF4-FFF2-40B4-BE49-F238E27FC236}">
              <a16:creationId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xmlns:a14="http://schemas.microsoft.com/office/drawing/2010/main" spid="_x0000_s119813"/>
            </a:ext>
            <a:ext uri="{FF2B5EF4-FFF2-40B4-BE49-F238E27FC236}">
              <a16:creationId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xmlns:a14="http://schemas.microsoft.com/office/drawing/2010/main" spid="_x0000_s119814"/>
            </a:ext>
            <a:ext uri="{FF2B5EF4-FFF2-40B4-BE49-F238E27FC236}">
              <a16:creationId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xmlns:a14="http://schemas.microsoft.com/office/drawing/2010/main" spid="_x0000_s119815"/>
            </a:ext>
            <a:ext uri="{FF2B5EF4-FFF2-40B4-BE49-F238E27FC236}">
              <a16:creationId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xmlns:a14="http://schemas.microsoft.com/office/drawing/2010/main" spid="_x0000_s119816"/>
            </a:ext>
            <a:ext uri="{FF2B5EF4-FFF2-40B4-BE49-F238E27FC236}">
              <a16:creationId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xmlns:a14="http://schemas.microsoft.com/office/drawing/2010/main" spid="_x0000_s119817"/>
            </a:ext>
            <a:ext uri="{FF2B5EF4-FFF2-40B4-BE49-F238E27FC236}">
              <a16:creationId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xmlns:a14="http://schemas.microsoft.com/office/drawing/2010/main" spid="_x0000_s119818"/>
            </a:ext>
            <a:ext uri="{FF2B5EF4-FFF2-40B4-BE49-F238E27FC236}">
              <a16:creationId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xmlns:a14="http://schemas.microsoft.com/office/drawing/2010/main" spid="_x0000_s119819"/>
            </a:ext>
            <a:ext uri="{FF2B5EF4-FFF2-40B4-BE49-F238E27FC236}">
              <a16:creationId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xmlns:a14="http://schemas.microsoft.com/office/drawing/2010/main" spid="_x0000_s119820"/>
            </a:ext>
            <a:ext uri="{FF2B5EF4-FFF2-40B4-BE49-F238E27FC236}">
              <a16:creationId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23</xdr:row>
      <xdr:rowOff>0</xdr:rowOff>
    </xdr:from>
    <xdr:to>
      <xdr:col>3</xdr:col>
      <xdr:colOff>657225</xdr:colOff>
      <xdr:row>24</xdr:row>
      <xdr:rowOff>0</xdr:rowOff>
    </xdr:to>
    <xdr:sp macro="" textlink="">
      <xdr:nvSpPr>
        <xdr:cNvPr id="119821" name="Check Box 13" hidden="1">
          <a:extLst>
            <a:ext uri="{63B3BB69-23CF-44E3-9099-C40C66FF867C}">
              <a14:compatExt xmlns:a14="http://schemas.microsoft.com/office/drawing/2010/main" spid="_x0000_s119821"/>
            </a:ext>
            <a:ext uri="{FF2B5EF4-FFF2-40B4-BE49-F238E27FC236}">
              <a16:creationId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23</xdr:row>
      <xdr:rowOff>0</xdr:rowOff>
    </xdr:from>
    <xdr:to>
      <xdr:col>5</xdr:col>
      <xdr:colOff>657225</xdr:colOff>
      <xdr:row>23</xdr:row>
      <xdr:rowOff>476250</xdr:rowOff>
    </xdr:to>
    <xdr:sp macro="" textlink="">
      <xdr:nvSpPr>
        <xdr:cNvPr id="119822" name="Check Box 14" hidden="1">
          <a:extLst>
            <a:ext uri="{63B3BB69-23CF-44E3-9099-C40C66FF867C}">
              <a14:compatExt xmlns:a14="http://schemas.microsoft.com/office/drawing/2010/main" spid="_x0000_s119822"/>
            </a:ext>
            <a:ext uri="{FF2B5EF4-FFF2-40B4-BE49-F238E27FC236}">
              <a16:creationId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23</xdr:row>
      <xdr:rowOff>0</xdr:rowOff>
    </xdr:from>
    <xdr:to>
      <xdr:col>4</xdr:col>
      <xdr:colOff>657225</xdr:colOff>
      <xdr:row>23</xdr:row>
      <xdr:rowOff>476250</xdr:rowOff>
    </xdr:to>
    <xdr:sp macro="" textlink="">
      <xdr:nvSpPr>
        <xdr:cNvPr id="119823" name="Check Box 15" hidden="1">
          <a:extLst>
            <a:ext uri="{63B3BB69-23CF-44E3-9099-C40C66FF867C}">
              <a14:compatExt xmlns:a14="http://schemas.microsoft.com/office/drawing/2010/main" spid="_x0000_s119823"/>
            </a:ext>
            <a:ext uri="{FF2B5EF4-FFF2-40B4-BE49-F238E27FC236}">
              <a16:creationId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xmlns:a14="http://schemas.microsoft.com/office/drawing/2010/main" spid="_x0000_s119824"/>
            </a:ext>
            <a:ext uri="{FF2B5EF4-FFF2-40B4-BE49-F238E27FC236}">
              <a16:creationId xmlns:a16="http://schemas.microsoft.com/office/drawing/2014/main" id="{00000000-0008-0000-0E00-000010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xmlns:a14="http://schemas.microsoft.com/office/drawing/2010/main" spid="_x0000_s119825"/>
            </a:ext>
            <a:ext uri="{FF2B5EF4-FFF2-40B4-BE49-F238E27FC236}">
              <a16:creationId xmlns:a16="http://schemas.microsoft.com/office/drawing/2014/main" id="{00000000-0008-0000-0E00-00001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xmlns:a14="http://schemas.microsoft.com/office/drawing/2010/main" spid="_x0000_s119826"/>
            </a:ext>
            <a:ext uri="{FF2B5EF4-FFF2-40B4-BE49-F238E27FC236}">
              <a16:creationId xmlns:a16="http://schemas.microsoft.com/office/drawing/2014/main" id="{00000000-0008-0000-0E00-00001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xmlns:a14="http://schemas.microsoft.com/office/drawing/2010/main" spid="_x0000_s119827"/>
            </a:ext>
            <a:ext uri="{FF2B5EF4-FFF2-40B4-BE49-F238E27FC236}">
              <a16:creationId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xmlns:a14="http://schemas.microsoft.com/office/drawing/2010/main" spid="_x0000_s119828"/>
            </a:ext>
            <a:ext uri="{FF2B5EF4-FFF2-40B4-BE49-F238E27FC236}">
              <a16:creationId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xmlns:a14="http://schemas.microsoft.com/office/drawing/2010/main" spid="_x0000_s119829"/>
            </a:ext>
            <a:ext uri="{FF2B5EF4-FFF2-40B4-BE49-F238E27FC236}">
              <a16:creationId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xmlns:a14="http://schemas.microsoft.com/office/drawing/2010/main" spid="_x0000_s119830"/>
            </a:ext>
            <a:ext uri="{FF2B5EF4-FFF2-40B4-BE49-F238E27FC236}">
              <a16:creationId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xmlns:a14="http://schemas.microsoft.com/office/drawing/2010/main" spid="_x0000_s119831"/>
            </a:ext>
            <a:ext uri="{FF2B5EF4-FFF2-40B4-BE49-F238E27FC236}">
              <a16:creationId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xmlns:a14="http://schemas.microsoft.com/office/drawing/2010/main" spid="_x0000_s119832"/>
            </a:ext>
            <a:ext uri="{FF2B5EF4-FFF2-40B4-BE49-F238E27FC236}">
              <a16:creationId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xmlns:a14="http://schemas.microsoft.com/office/drawing/2010/main" spid="_x0000_s119833"/>
            </a:ext>
            <a:ext uri="{FF2B5EF4-FFF2-40B4-BE49-F238E27FC236}">
              <a16:creationId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xmlns:a14="http://schemas.microsoft.com/office/drawing/2010/main" spid="_x0000_s119834"/>
            </a:ext>
            <a:ext uri="{FF2B5EF4-FFF2-40B4-BE49-F238E27FC236}">
              <a16:creationId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xmlns:a14="http://schemas.microsoft.com/office/drawing/2010/main" spid="_x0000_s119835"/>
            </a:ext>
            <a:ext uri="{FF2B5EF4-FFF2-40B4-BE49-F238E27FC236}">
              <a16:creationId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xmlns:a14="http://schemas.microsoft.com/office/drawing/2010/main" spid="_x0000_s119836"/>
            </a:ext>
            <a:ext uri="{FF2B5EF4-FFF2-40B4-BE49-F238E27FC236}">
              <a16:creationId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xmlns:a14="http://schemas.microsoft.com/office/drawing/2010/main" spid="_x0000_s119837"/>
            </a:ext>
            <a:ext uri="{FF2B5EF4-FFF2-40B4-BE49-F238E27FC236}">
              <a16:creationId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xmlns:a14="http://schemas.microsoft.com/office/drawing/2010/main" spid="_x0000_s119838"/>
            </a:ext>
            <a:ext uri="{FF2B5EF4-FFF2-40B4-BE49-F238E27FC236}">
              <a16:creationId xmlns:a16="http://schemas.microsoft.com/office/drawing/2014/main" id="{00000000-0008-0000-0E00-00001E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xmlns:a14="http://schemas.microsoft.com/office/drawing/2010/main" spid="_x0000_s119839"/>
            </a:ext>
            <a:ext uri="{FF2B5EF4-FFF2-40B4-BE49-F238E27FC236}">
              <a16:creationId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xmlns:a14="http://schemas.microsoft.com/office/drawing/2010/main" spid="_x0000_s119840"/>
            </a:ext>
            <a:ext uri="{FF2B5EF4-FFF2-40B4-BE49-F238E27FC236}">
              <a16:creationId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xmlns:a14="http://schemas.microsoft.com/office/drawing/2010/main" spid="_x0000_s119841"/>
            </a:ext>
            <a:ext uri="{FF2B5EF4-FFF2-40B4-BE49-F238E27FC236}">
              <a16:creationId xmlns:a16="http://schemas.microsoft.com/office/drawing/2014/main" id="{00000000-0008-0000-0E00-00002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xmlns:a14="http://schemas.microsoft.com/office/drawing/2010/main" spid="_x0000_s119842"/>
            </a:ext>
            <a:ext uri="{FF2B5EF4-FFF2-40B4-BE49-F238E27FC236}">
              <a16:creationId xmlns:a16="http://schemas.microsoft.com/office/drawing/2014/main" id="{00000000-0008-0000-0E00-00002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22</xdr:row>
      <xdr:rowOff>133350</xdr:rowOff>
    </xdr:from>
    <xdr:to>
      <xdr:col>11</xdr:col>
      <xdr:colOff>666750</xdr:colOff>
      <xdr:row>23</xdr:row>
      <xdr:rowOff>361950</xdr:rowOff>
    </xdr:to>
    <xdr:sp macro="" textlink="">
      <xdr:nvSpPr>
        <xdr:cNvPr id="119843" name="Check Box 35" hidden="1">
          <a:extLst>
            <a:ext uri="{63B3BB69-23CF-44E3-9099-C40C66FF867C}">
              <a14:compatExt xmlns:a14="http://schemas.microsoft.com/office/drawing/2010/main" spid="_x0000_s119843"/>
            </a:ext>
            <a:ext uri="{FF2B5EF4-FFF2-40B4-BE49-F238E27FC236}">
              <a16:creationId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22</xdr:row>
      <xdr:rowOff>133350</xdr:rowOff>
    </xdr:from>
    <xdr:to>
      <xdr:col>10</xdr:col>
      <xdr:colOff>657225</xdr:colOff>
      <xdr:row>23</xdr:row>
      <xdr:rowOff>361950</xdr:rowOff>
    </xdr:to>
    <xdr:sp macro="" textlink="">
      <xdr:nvSpPr>
        <xdr:cNvPr id="119844" name="Check Box 36" hidden="1">
          <a:extLst>
            <a:ext uri="{63B3BB69-23CF-44E3-9099-C40C66FF867C}">
              <a14:compatExt xmlns:a14="http://schemas.microsoft.com/office/drawing/2010/main" spid="_x0000_s119844"/>
            </a:ext>
            <a:ext uri="{FF2B5EF4-FFF2-40B4-BE49-F238E27FC236}">
              <a16:creationId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xmlns:a14="http://schemas.microsoft.com/office/drawing/2010/main" spid="_x0000_s119845"/>
            </a:ext>
            <a:ext uri="{FF2B5EF4-FFF2-40B4-BE49-F238E27FC236}">
              <a16:creationId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xmlns:a14="http://schemas.microsoft.com/office/drawing/2010/main" spid="_x0000_s119846"/>
            </a:ext>
            <a:ext uri="{FF2B5EF4-FFF2-40B4-BE49-F238E27FC236}">
              <a16:creationId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400050</xdr:colOff>
      <xdr:row>7</xdr:row>
      <xdr:rowOff>247650</xdr:rowOff>
    </xdr:from>
    <xdr:to>
      <xdr:col>3</xdr:col>
      <xdr:colOff>647700</xdr:colOff>
      <xdr:row>10</xdr:row>
      <xdr:rowOff>9525</xdr:rowOff>
    </xdr:to>
    <xdr:sp macro="" textlink="">
      <xdr:nvSpPr>
        <xdr:cNvPr id="5" name="Check Box 1" hidden="1">
          <a:extLst>
            <a:ext uri="{63B3BB69-23CF-44E3-9099-C40C66FF867C}">
              <a14:compatExt xmlns:a14="http://schemas.microsoft.com/office/drawing/2010/main" spid="_x0000_s119809"/>
            </a:ext>
            <a:ext uri="{FF2B5EF4-FFF2-40B4-BE49-F238E27FC236}">
              <a16:creationId xmlns:a16="http://schemas.microsoft.com/office/drawing/2014/main" id="{00000000-0008-0000-0E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400050</xdr:colOff>
      <xdr:row>8</xdr:row>
      <xdr:rowOff>0</xdr:rowOff>
    </xdr:from>
    <xdr:to>
      <xdr:col>5</xdr:col>
      <xdr:colOff>647700</xdr:colOff>
      <xdr:row>10</xdr:row>
      <xdr:rowOff>0</xdr:rowOff>
    </xdr:to>
    <xdr:sp macro="" textlink="">
      <xdr:nvSpPr>
        <xdr:cNvPr id="6" name="Check Box 2" hidden="1">
          <a:extLst>
            <a:ext uri="{63B3BB69-23CF-44E3-9099-C40C66FF867C}">
              <a14:compatExt xmlns:a14="http://schemas.microsoft.com/office/drawing/2010/main" spid="_x0000_s119810"/>
            </a:ext>
            <a:ext uri="{FF2B5EF4-FFF2-40B4-BE49-F238E27FC236}">
              <a16:creationId xmlns:a16="http://schemas.microsoft.com/office/drawing/2014/main" id="{00000000-0008-0000-0E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390525</xdr:colOff>
      <xdr:row>8</xdr:row>
      <xdr:rowOff>0</xdr:rowOff>
    </xdr:from>
    <xdr:to>
      <xdr:col>4</xdr:col>
      <xdr:colOff>647700</xdr:colOff>
      <xdr:row>10</xdr:row>
      <xdr:rowOff>0</xdr:rowOff>
    </xdr:to>
    <xdr:sp macro="" textlink="">
      <xdr:nvSpPr>
        <xdr:cNvPr id="7" name="Check Box 3" hidden="1">
          <a:extLst>
            <a:ext uri="{63B3BB69-23CF-44E3-9099-C40C66FF867C}">
              <a14:compatExt xmlns:a14="http://schemas.microsoft.com/office/drawing/2010/main" spid="_x0000_s119811"/>
            </a:ext>
            <a:ext uri="{FF2B5EF4-FFF2-40B4-BE49-F238E27FC236}">
              <a16:creationId xmlns:a16="http://schemas.microsoft.com/office/drawing/2014/main" id="{00000000-0008-0000-0E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9</xdr:row>
      <xdr:rowOff>238125</xdr:rowOff>
    </xdr:from>
    <xdr:to>
      <xdr:col>3</xdr:col>
      <xdr:colOff>657225</xdr:colOff>
      <xdr:row>11</xdr:row>
      <xdr:rowOff>228600</xdr:rowOff>
    </xdr:to>
    <xdr:sp macro="" textlink="">
      <xdr:nvSpPr>
        <xdr:cNvPr id="8" name="Check Box 4" hidden="1">
          <a:extLst>
            <a:ext uri="{63B3BB69-23CF-44E3-9099-C40C66FF867C}">
              <a14:compatExt xmlns:a14="http://schemas.microsoft.com/office/drawing/2010/main" spid="_x0000_s119812"/>
            </a:ext>
            <a:ext uri="{FF2B5EF4-FFF2-40B4-BE49-F238E27FC236}">
              <a16:creationId xmlns:a16="http://schemas.microsoft.com/office/drawing/2014/main" id="{00000000-0008-0000-0E00-00000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9</xdr:row>
      <xdr:rowOff>238125</xdr:rowOff>
    </xdr:from>
    <xdr:to>
      <xdr:col>5</xdr:col>
      <xdr:colOff>657225</xdr:colOff>
      <xdr:row>11</xdr:row>
      <xdr:rowOff>219075</xdr:rowOff>
    </xdr:to>
    <xdr:sp macro="" textlink="">
      <xdr:nvSpPr>
        <xdr:cNvPr id="9" name="Check Box 5" hidden="1">
          <a:extLst>
            <a:ext uri="{63B3BB69-23CF-44E3-9099-C40C66FF867C}">
              <a14:compatExt xmlns:a14="http://schemas.microsoft.com/office/drawing/2010/main" spid="_x0000_s119813"/>
            </a:ext>
            <a:ext uri="{FF2B5EF4-FFF2-40B4-BE49-F238E27FC236}">
              <a16:creationId xmlns:a16="http://schemas.microsoft.com/office/drawing/2014/main" id="{00000000-0008-0000-0E00-00000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9</xdr:row>
      <xdr:rowOff>238125</xdr:rowOff>
    </xdr:from>
    <xdr:to>
      <xdr:col>4</xdr:col>
      <xdr:colOff>657225</xdr:colOff>
      <xdr:row>11</xdr:row>
      <xdr:rowOff>219075</xdr:rowOff>
    </xdr:to>
    <xdr:sp macro="" textlink="">
      <xdr:nvSpPr>
        <xdr:cNvPr id="10" name="Check Box 6" hidden="1">
          <a:extLst>
            <a:ext uri="{63B3BB69-23CF-44E3-9099-C40C66FF867C}">
              <a14:compatExt xmlns:a14="http://schemas.microsoft.com/office/drawing/2010/main" spid="_x0000_s119814"/>
            </a:ext>
            <a:ext uri="{FF2B5EF4-FFF2-40B4-BE49-F238E27FC236}">
              <a16:creationId xmlns:a16="http://schemas.microsoft.com/office/drawing/2014/main" id="{00000000-0008-0000-0E00-00000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15</xdr:row>
      <xdr:rowOff>114300</xdr:rowOff>
    </xdr:from>
    <xdr:to>
      <xdr:col>3</xdr:col>
      <xdr:colOff>657225</xdr:colOff>
      <xdr:row>17</xdr:row>
      <xdr:rowOff>104775</xdr:rowOff>
    </xdr:to>
    <xdr:sp macro="" textlink="">
      <xdr:nvSpPr>
        <xdr:cNvPr id="11" name="Check Box 7" hidden="1">
          <a:extLst>
            <a:ext uri="{63B3BB69-23CF-44E3-9099-C40C66FF867C}">
              <a14:compatExt xmlns:a14="http://schemas.microsoft.com/office/drawing/2010/main" spid="_x0000_s119815"/>
            </a:ext>
            <a:ext uri="{FF2B5EF4-FFF2-40B4-BE49-F238E27FC236}">
              <a16:creationId xmlns:a16="http://schemas.microsoft.com/office/drawing/2014/main" id="{00000000-0008-0000-0E00-00000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15</xdr:row>
      <xdr:rowOff>114300</xdr:rowOff>
    </xdr:from>
    <xdr:to>
      <xdr:col>5</xdr:col>
      <xdr:colOff>657225</xdr:colOff>
      <xdr:row>17</xdr:row>
      <xdr:rowOff>95250</xdr:rowOff>
    </xdr:to>
    <xdr:sp macro="" textlink="">
      <xdr:nvSpPr>
        <xdr:cNvPr id="12" name="Check Box 8" hidden="1">
          <a:extLst>
            <a:ext uri="{63B3BB69-23CF-44E3-9099-C40C66FF867C}">
              <a14:compatExt xmlns:a14="http://schemas.microsoft.com/office/drawing/2010/main" spid="_x0000_s119816"/>
            </a:ext>
            <a:ext uri="{FF2B5EF4-FFF2-40B4-BE49-F238E27FC236}">
              <a16:creationId xmlns:a16="http://schemas.microsoft.com/office/drawing/2014/main" id="{00000000-0008-0000-0E00-00000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15</xdr:row>
      <xdr:rowOff>114300</xdr:rowOff>
    </xdr:from>
    <xdr:to>
      <xdr:col>4</xdr:col>
      <xdr:colOff>657225</xdr:colOff>
      <xdr:row>17</xdr:row>
      <xdr:rowOff>95250</xdr:rowOff>
    </xdr:to>
    <xdr:sp macro="" textlink="">
      <xdr:nvSpPr>
        <xdr:cNvPr id="13" name="Check Box 9" hidden="1">
          <a:extLst>
            <a:ext uri="{63B3BB69-23CF-44E3-9099-C40C66FF867C}">
              <a14:compatExt xmlns:a14="http://schemas.microsoft.com/office/drawing/2010/main" spid="_x0000_s119817"/>
            </a:ext>
            <a:ext uri="{FF2B5EF4-FFF2-40B4-BE49-F238E27FC236}">
              <a16:creationId xmlns:a16="http://schemas.microsoft.com/office/drawing/2014/main" id="{00000000-0008-0000-0E00-00000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18</xdr:row>
      <xdr:rowOff>142875</xdr:rowOff>
    </xdr:from>
    <xdr:to>
      <xdr:col>3</xdr:col>
      <xdr:colOff>657225</xdr:colOff>
      <xdr:row>19</xdr:row>
      <xdr:rowOff>142875</xdr:rowOff>
    </xdr:to>
    <xdr:sp macro="" textlink="">
      <xdr:nvSpPr>
        <xdr:cNvPr id="14" name="Check Box 10" hidden="1">
          <a:extLst>
            <a:ext uri="{63B3BB69-23CF-44E3-9099-C40C66FF867C}">
              <a14:compatExt xmlns:a14="http://schemas.microsoft.com/office/drawing/2010/main" spid="_x0000_s119818"/>
            </a:ext>
            <a:ext uri="{FF2B5EF4-FFF2-40B4-BE49-F238E27FC236}">
              <a16:creationId xmlns:a16="http://schemas.microsoft.com/office/drawing/2014/main" id="{00000000-0008-0000-0E00-00000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18</xdr:row>
      <xdr:rowOff>142875</xdr:rowOff>
    </xdr:from>
    <xdr:to>
      <xdr:col>5</xdr:col>
      <xdr:colOff>657225</xdr:colOff>
      <xdr:row>19</xdr:row>
      <xdr:rowOff>142875</xdr:rowOff>
    </xdr:to>
    <xdr:sp macro="" textlink="">
      <xdr:nvSpPr>
        <xdr:cNvPr id="15" name="Check Box 11" hidden="1">
          <a:extLst>
            <a:ext uri="{63B3BB69-23CF-44E3-9099-C40C66FF867C}">
              <a14:compatExt xmlns:a14="http://schemas.microsoft.com/office/drawing/2010/main" spid="_x0000_s119819"/>
            </a:ext>
            <a:ext uri="{FF2B5EF4-FFF2-40B4-BE49-F238E27FC236}">
              <a16:creationId xmlns:a16="http://schemas.microsoft.com/office/drawing/2014/main" id="{00000000-0008-0000-0E00-00000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18</xdr:row>
      <xdr:rowOff>142875</xdr:rowOff>
    </xdr:from>
    <xdr:to>
      <xdr:col>4</xdr:col>
      <xdr:colOff>657225</xdr:colOff>
      <xdr:row>19</xdr:row>
      <xdr:rowOff>142875</xdr:rowOff>
    </xdr:to>
    <xdr:sp macro="" textlink="">
      <xdr:nvSpPr>
        <xdr:cNvPr id="16" name="Check Box 12" hidden="1">
          <a:extLst>
            <a:ext uri="{63B3BB69-23CF-44E3-9099-C40C66FF867C}">
              <a14:compatExt xmlns:a14="http://schemas.microsoft.com/office/drawing/2010/main" spid="_x0000_s119820"/>
            </a:ext>
            <a:ext uri="{FF2B5EF4-FFF2-40B4-BE49-F238E27FC236}">
              <a16:creationId xmlns:a16="http://schemas.microsoft.com/office/drawing/2014/main" id="{00000000-0008-0000-0E00-00001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371475</xdr:colOff>
      <xdr:row>24</xdr:row>
      <xdr:rowOff>9525</xdr:rowOff>
    </xdr:from>
    <xdr:to>
      <xdr:col>3</xdr:col>
      <xdr:colOff>619125</xdr:colOff>
      <xdr:row>26</xdr:row>
      <xdr:rowOff>9525</xdr:rowOff>
    </xdr:to>
    <xdr:sp macro="" textlink="">
      <xdr:nvSpPr>
        <xdr:cNvPr id="17" name="Check Box 13" hidden="1">
          <a:extLst>
            <a:ext uri="{63B3BB69-23CF-44E3-9099-C40C66FF867C}">
              <a14:compatExt xmlns:a14="http://schemas.microsoft.com/office/drawing/2010/main" spid="_x0000_s119821"/>
            </a:ext>
            <a:ext uri="{FF2B5EF4-FFF2-40B4-BE49-F238E27FC236}">
              <a16:creationId xmlns:a16="http://schemas.microsoft.com/office/drawing/2014/main" id="{00000000-0008-0000-0E00-00001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400050</xdr:colOff>
      <xdr:row>24</xdr:row>
      <xdr:rowOff>19050</xdr:rowOff>
    </xdr:from>
    <xdr:to>
      <xdr:col>5</xdr:col>
      <xdr:colOff>647700</xdr:colOff>
      <xdr:row>26</xdr:row>
      <xdr:rowOff>0</xdr:rowOff>
    </xdr:to>
    <xdr:sp macro="" textlink="">
      <xdr:nvSpPr>
        <xdr:cNvPr id="18" name="Check Box 14" hidden="1">
          <a:extLst>
            <a:ext uri="{63B3BB69-23CF-44E3-9099-C40C66FF867C}">
              <a14:compatExt xmlns:a14="http://schemas.microsoft.com/office/drawing/2010/main" spid="_x0000_s119822"/>
            </a:ext>
            <a:ext uri="{FF2B5EF4-FFF2-40B4-BE49-F238E27FC236}">
              <a16:creationId xmlns:a16="http://schemas.microsoft.com/office/drawing/2014/main" id="{00000000-0008-0000-0E00-00001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381000</xdr:colOff>
      <xdr:row>24</xdr:row>
      <xdr:rowOff>9525</xdr:rowOff>
    </xdr:from>
    <xdr:to>
      <xdr:col>4</xdr:col>
      <xdr:colOff>638175</xdr:colOff>
      <xdr:row>26</xdr:row>
      <xdr:rowOff>9525</xdr:rowOff>
    </xdr:to>
    <xdr:sp macro="" textlink="">
      <xdr:nvSpPr>
        <xdr:cNvPr id="19" name="Check Box 15" hidden="1">
          <a:extLst>
            <a:ext uri="{63B3BB69-23CF-44E3-9099-C40C66FF867C}">
              <a14:compatExt xmlns:a14="http://schemas.microsoft.com/office/drawing/2010/main" spid="_x0000_s119823"/>
            </a:ext>
            <a:ext uri="{FF2B5EF4-FFF2-40B4-BE49-F238E27FC236}">
              <a16:creationId xmlns:a16="http://schemas.microsoft.com/office/drawing/2014/main" id="{00000000-0008-0000-0E00-00001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419100</xdr:colOff>
      <xdr:row>32</xdr:row>
      <xdr:rowOff>133350</xdr:rowOff>
    </xdr:from>
    <xdr:to>
      <xdr:col>3</xdr:col>
      <xdr:colOff>666750</xdr:colOff>
      <xdr:row>33</xdr:row>
      <xdr:rowOff>257175</xdr:rowOff>
    </xdr:to>
    <xdr:sp macro="" textlink="">
      <xdr:nvSpPr>
        <xdr:cNvPr id="20" name="Check Box 19" hidden="1">
          <a:extLst>
            <a:ext uri="{63B3BB69-23CF-44E3-9099-C40C66FF867C}">
              <a14:compatExt xmlns:a14="http://schemas.microsoft.com/office/drawing/2010/main" spid="_x0000_s119827"/>
            </a:ext>
            <a:ext uri="{FF2B5EF4-FFF2-40B4-BE49-F238E27FC236}">
              <a16:creationId xmlns:a16="http://schemas.microsoft.com/office/drawing/2014/main" id="{00000000-0008-0000-0E00-00001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32</xdr:row>
      <xdr:rowOff>133350</xdr:rowOff>
    </xdr:from>
    <xdr:to>
      <xdr:col>5</xdr:col>
      <xdr:colOff>666750</xdr:colOff>
      <xdr:row>33</xdr:row>
      <xdr:rowOff>257175</xdr:rowOff>
    </xdr:to>
    <xdr:sp macro="" textlink="">
      <xdr:nvSpPr>
        <xdr:cNvPr id="21" name="Check Box 20" hidden="1">
          <a:extLst>
            <a:ext uri="{63B3BB69-23CF-44E3-9099-C40C66FF867C}">
              <a14:compatExt xmlns:a14="http://schemas.microsoft.com/office/drawing/2010/main" spid="_x0000_s119828"/>
            </a:ext>
            <a:ext uri="{FF2B5EF4-FFF2-40B4-BE49-F238E27FC236}">
              <a16:creationId xmlns:a16="http://schemas.microsoft.com/office/drawing/2014/main" id="{00000000-0008-0000-0E00-00001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409575</xdr:colOff>
      <xdr:row>32</xdr:row>
      <xdr:rowOff>133350</xdr:rowOff>
    </xdr:from>
    <xdr:to>
      <xdr:col>4</xdr:col>
      <xdr:colOff>666750</xdr:colOff>
      <xdr:row>33</xdr:row>
      <xdr:rowOff>257175</xdr:rowOff>
    </xdr:to>
    <xdr:sp macro="" textlink="">
      <xdr:nvSpPr>
        <xdr:cNvPr id="22" name="Check Box 21" hidden="1">
          <a:extLst>
            <a:ext uri="{63B3BB69-23CF-44E3-9099-C40C66FF867C}">
              <a14:compatExt xmlns:a14="http://schemas.microsoft.com/office/drawing/2010/main" spid="_x0000_s119829"/>
            </a:ext>
            <a:ext uri="{FF2B5EF4-FFF2-40B4-BE49-F238E27FC236}">
              <a16:creationId xmlns:a16="http://schemas.microsoft.com/office/drawing/2014/main" id="{00000000-0008-0000-0E00-00001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390525</xdr:colOff>
      <xdr:row>14</xdr:row>
      <xdr:rowOff>247650</xdr:rowOff>
    </xdr:from>
    <xdr:to>
      <xdr:col>9</xdr:col>
      <xdr:colOff>638175</xdr:colOff>
      <xdr:row>15</xdr:row>
      <xdr:rowOff>238125</xdr:rowOff>
    </xdr:to>
    <xdr:sp macro="" textlink="">
      <xdr:nvSpPr>
        <xdr:cNvPr id="23" name="Check Box 22" hidden="1">
          <a:extLst>
            <a:ext uri="{63B3BB69-23CF-44E3-9099-C40C66FF867C}">
              <a14:compatExt xmlns:a14="http://schemas.microsoft.com/office/drawing/2010/main" spid="_x0000_s119830"/>
            </a:ext>
            <a:ext uri="{FF2B5EF4-FFF2-40B4-BE49-F238E27FC236}">
              <a16:creationId xmlns:a16="http://schemas.microsoft.com/office/drawing/2014/main" id="{00000000-0008-0000-0E00-00001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14</xdr:row>
      <xdr:rowOff>247650</xdr:rowOff>
    </xdr:from>
    <xdr:to>
      <xdr:col>11</xdr:col>
      <xdr:colOff>657225</xdr:colOff>
      <xdr:row>15</xdr:row>
      <xdr:rowOff>238125</xdr:rowOff>
    </xdr:to>
    <xdr:sp macro="" textlink="">
      <xdr:nvSpPr>
        <xdr:cNvPr id="24" name="Check Box 23" hidden="1">
          <a:extLst>
            <a:ext uri="{63B3BB69-23CF-44E3-9099-C40C66FF867C}">
              <a14:compatExt xmlns:a14="http://schemas.microsoft.com/office/drawing/2010/main" spid="_x0000_s119831"/>
            </a:ext>
            <a:ext uri="{FF2B5EF4-FFF2-40B4-BE49-F238E27FC236}">
              <a16:creationId xmlns:a16="http://schemas.microsoft.com/office/drawing/2014/main" id="{00000000-0008-0000-0E00-00001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14</xdr:row>
      <xdr:rowOff>247650</xdr:rowOff>
    </xdr:from>
    <xdr:to>
      <xdr:col>10</xdr:col>
      <xdr:colOff>647700</xdr:colOff>
      <xdr:row>15</xdr:row>
      <xdr:rowOff>238125</xdr:rowOff>
    </xdr:to>
    <xdr:sp macro="" textlink="">
      <xdr:nvSpPr>
        <xdr:cNvPr id="25" name="Check Box 24" hidden="1">
          <a:extLst>
            <a:ext uri="{63B3BB69-23CF-44E3-9099-C40C66FF867C}">
              <a14:compatExt xmlns:a14="http://schemas.microsoft.com/office/drawing/2010/main" spid="_x0000_s119832"/>
            </a:ext>
            <a:ext uri="{FF2B5EF4-FFF2-40B4-BE49-F238E27FC236}">
              <a16:creationId xmlns:a16="http://schemas.microsoft.com/office/drawing/2014/main" id="{00000000-0008-0000-0E00-00001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8</xdr:row>
      <xdr:rowOff>342900</xdr:rowOff>
    </xdr:from>
    <xdr:to>
      <xdr:col>11</xdr:col>
      <xdr:colOff>666750</xdr:colOff>
      <xdr:row>10</xdr:row>
      <xdr:rowOff>133350</xdr:rowOff>
    </xdr:to>
    <xdr:sp macro="" textlink="">
      <xdr:nvSpPr>
        <xdr:cNvPr id="26" name="Check Box 25" hidden="1">
          <a:extLst>
            <a:ext uri="{63B3BB69-23CF-44E3-9099-C40C66FF867C}">
              <a14:compatExt xmlns:a14="http://schemas.microsoft.com/office/drawing/2010/main" spid="_x0000_s119833"/>
            </a:ext>
            <a:ext uri="{FF2B5EF4-FFF2-40B4-BE49-F238E27FC236}">
              <a16:creationId xmlns:a16="http://schemas.microsoft.com/office/drawing/2014/main" id="{00000000-0008-0000-0E00-00001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8</xdr:row>
      <xdr:rowOff>342900</xdr:rowOff>
    </xdr:from>
    <xdr:to>
      <xdr:col>10</xdr:col>
      <xdr:colOff>657225</xdr:colOff>
      <xdr:row>10</xdr:row>
      <xdr:rowOff>133350</xdr:rowOff>
    </xdr:to>
    <xdr:sp macro="" textlink="">
      <xdr:nvSpPr>
        <xdr:cNvPr id="27" name="Check Box 26" hidden="1">
          <a:extLst>
            <a:ext uri="{63B3BB69-23CF-44E3-9099-C40C66FF867C}">
              <a14:compatExt xmlns:a14="http://schemas.microsoft.com/office/drawing/2010/main" spid="_x0000_s119834"/>
            </a:ext>
            <a:ext uri="{FF2B5EF4-FFF2-40B4-BE49-F238E27FC236}">
              <a16:creationId xmlns:a16="http://schemas.microsoft.com/office/drawing/2014/main" id="{00000000-0008-0000-0E00-00001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381000</xdr:colOff>
      <xdr:row>17</xdr:row>
      <xdr:rowOff>104775</xdr:rowOff>
    </xdr:from>
    <xdr:to>
      <xdr:col>9</xdr:col>
      <xdr:colOff>628650</xdr:colOff>
      <xdr:row>18</xdr:row>
      <xdr:rowOff>333375</xdr:rowOff>
    </xdr:to>
    <xdr:sp macro="" textlink="">
      <xdr:nvSpPr>
        <xdr:cNvPr id="28" name="Check Box 27" hidden="1">
          <a:extLst>
            <a:ext uri="{63B3BB69-23CF-44E3-9099-C40C66FF867C}">
              <a14:compatExt xmlns:a14="http://schemas.microsoft.com/office/drawing/2010/main" spid="_x0000_s119835"/>
            </a:ext>
            <a:ext uri="{FF2B5EF4-FFF2-40B4-BE49-F238E27FC236}">
              <a16:creationId xmlns:a16="http://schemas.microsoft.com/office/drawing/2014/main" id="{00000000-0008-0000-0E00-00001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400050</xdr:colOff>
      <xdr:row>17</xdr:row>
      <xdr:rowOff>104775</xdr:rowOff>
    </xdr:from>
    <xdr:to>
      <xdr:col>11</xdr:col>
      <xdr:colOff>647700</xdr:colOff>
      <xdr:row>18</xdr:row>
      <xdr:rowOff>333375</xdr:rowOff>
    </xdr:to>
    <xdr:sp macro="" textlink="">
      <xdr:nvSpPr>
        <xdr:cNvPr id="29" name="Check Box 28" hidden="1">
          <a:extLst>
            <a:ext uri="{63B3BB69-23CF-44E3-9099-C40C66FF867C}">
              <a14:compatExt xmlns:a14="http://schemas.microsoft.com/office/drawing/2010/main" spid="_x0000_s119836"/>
            </a:ext>
            <a:ext uri="{FF2B5EF4-FFF2-40B4-BE49-F238E27FC236}">
              <a16:creationId xmlns:a16="http://schemas.microsoft.com/office/drawing/2014/main" id="{00000000-0008-0000-0E00-00001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381000</xdr:colOff>
      <xdr:row>17</xdr:row>
      <xdr:rowOff>104775</xdr:rowOff>
    </xdr:from>
    <xdr:to>
      <xdr:col>10</xdr:col>
      <xdr:colOff>638175</xdr:colOff>
      <xdr:row>18</xdr:row>
      <xdr:rowOff>333375</xdr:rowOff>
    </xdr:to>
    <xdr:sp macro="" textlink="">
      <xdr:nvSpPr>
        <xdr:cNvPr id="30" name="Check Box 29" hidden="1">
          <a:extLst>
            <a:ext uri="{63B3BB69-23CF-44E3-9099-C40C66FF867C}">
              <a14:compatExt xmlns:a14="http://schemas.microsoft.com/office/drawing/2010/main" spid="_x0000_s119837"/>
            </a:ext>
            <a:ext uri="{FF2B5EF4-FFF2-40B4-BE49-F238E27FC236}">
              <a16:creationId xmlns:a16="http://schemas.microsoft.com/office/drawing/2014/main" id="{00000000-0008-0000-0E00-00001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28</xdr:row>
      <xdr:rowOff>38100</xdr:rowOff>
    </xdr:from>
    <xdr:to>
      <xdr:col>11</xdr:col>
      <xdr:colOff>666750</xdr:colOff>
      <xdr:row>30</xdr:row>
      <xdr:rowOff>19050</xdr:rowOff>
    </xdr:to>
    <xdr:sp macro="" textlink="">
      <xdr:nvSpPr>
        <xdr:cNvPr id="31" name="Check Box 33" hidden="1">
          <a:extLst>
            <a:ext uri="{63B3BB69-23CF-44E3-9099-C40C66FF867C}">
              <a14:compatExt xmlns:a14="http://schemas.microsoft.com/office/drawing/2010/main" spid="_x0000_s119841"/>
            </a:ext>
            <a:ext uri="{FF2B5EF4-FFF2-40B4-BE49-F238E27FC236}">
              <a16:creationId xmlns:a16="http://schemas.microsoft.com/office/drawing/2014/main" id="{00000000-0008-0000-0E00-00001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28</xdr:row>
      <xdr:rowOff>38100</xdr:rowOff>
    </xdr:from>
    <xdr:to>
      <xdr:col>10</xdr:col>
      <xdr:colOff>657225</xdr:colOff>
      <xdr:row>30</xdr:row>
      <xdr:rowOff>19050</xdr:rowOff>
    </xdr:to>
    <xdr:sp macro="" textlink="">
      <xdr:nvSpPr>
        <xdr:cNvPr id="32" name="Check Box 34" hidden="1">
          <a:extLst>
            <a:ext uri="{63B3BB69-23CF-44E3-9099-C40C66FF867C}">
              <a14:compatExt xmlns:a14="http://schemas.microsoft.com/office/drawing/2010/main" spid="_x0000_s119842"/>
            </a:ext>
            <a:ext uri="{FF2B5EF4-FFF2-40B4-BE49-F238E27FC236}">
              <a16:creationId xmlns:a16="http://schemas.microsoft.com/office/drawing/2014/main" id="{00000000-0008-0000-0E00-00002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22</xdr:row>
      <xdr:rowOff>133350</xdr:rowOff>
    </xdr:from>
    <xdr:to>
      <xdr:col>11</xdr:col>
      <xdr:colOff>666750</xdr:colOff>
      <xdr:row>23</xdr:row>
      <xdr:rowOff>361950</xdr:rowOff>
    </xdr:to>
    <xdr:sp macro="" textlink="">
      <xdr:nvSpPr>
        <xdr:cNvPr id="33" name="Check Box 35" hidden="1">
          <a:extLst>
            <a:ext uri="{63B3BB69-23CF-44E3-9099-C40C66FF867C}">
              <a14:compatExt xmlns:a14="http://schemas.microsoft.com/office/drawing/2010/main" spid="_x0000_s119843"/>
            </a:ext>
            <a:ext uri="{FF2B5EF4-FFF2-40B4-BE49-F238E27FC236}">
              <a16:creationId xmlns:a16="http://schemas.microsoft.com/office/drawing/2014/main" id="{00000000-0008-0000-0E00-00002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22</xdr:row>
      <xdr:rowOff>133350</xdr:rowOff>
    </xdr:from>
    <xdr:to>
      <xdr:col>10</xdr:col>
      <xdr:colOff>657225</xdr:colOff>
      <xdr:row>23</xdr:row>
      <xdr:rowOff>361950</xdr:rowOff>
    </xdr:to>
    <xdr:sp macro="" textlink="">
      <xdr:nvSpPr>
        <xdr:cNvPr id="34" name="Check Box 36" hidden="1">
          <a:extLst>
            <a:ext uri="{63B3BB69-23CF-44E3-9099-C40C66FF867C}">
              <a14:compatExt xmlns:a14="http://schemas.microsoft.com/office/drawing/2010/main" spid="_x0000_s119844"/>
            </a:ext>
            <a:ext uri="{FF2B5EF4-FFF2-40B4-BE49-F238E27FC236}">
              <a16:creationId xmlns:a16="http://schemas.microsoft.com/office/drawing/2014/main" id="{00000000-0008-0000-0E00-00002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25</xdr:row>
      <xdr:rowOff>19050</xdr:rowOff>
    </xdr:from>
    <xdr:to>
      <xdr:col>11</xdr:col>
      <xdr:colOff>666750</xdr:colOff>
      <xdr:row>26</xdr:row>
      <xdr:rowOff>238125</xdr:rowOff>
    </xdr:to>
    <xdr:sp macro="" textlink="">
      <xdr:nvSpPr>
        <xdr:cNvPr id="35" name="Check Box 37" hidden="1">
          <a:extLst>
            <a:ext uri="{63B3BB69-23CF-44E3-9099-C40C66FF867C}">
              <a14:compatExt xmlns:a14="http://schemas.microsoft.com/office/drawing/2010/main" spid="_x0000_s119845"/>
            </a:ext>
            <a:ext uri="{FF2B5EF4-FFF2-40B4-BE49-F238E27FC236}">
              <a16:creationId xmlns:a16="http://schemas.microsoft.com/office/drawing/2014/main" id="{00000000-0008-0000-0E00-00002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25</xdr:row>
      <xdr:rowOff>19050</xdr:rowOff>
    </xdr:from>
    <xdr:to>
      <xdr:col>10</xdr:col>
      <xdr:colOff>657225</xdr:colOff>
      <xdr:row>26</xdr:row>
      <xdr:rowOff>238125</xdr:rowOff>
    </xdr:to>
    <xdr:sp macro="" textlink="">
      <xdr:nvSpPr>
        <xdr:cNvPr id="36" name="Check Box 38" hidden="1">
          <a:extLst>
            <a:ext uri="{63B3BB69-23CF-44E3-9099-C40C66FF867C}">
              <a14:compatExt xmlns:a14="http://schemas.microsoft.com/office/drawing/2010/main" spid="_x0000_s119846"/>
            </a:ext>
            <a:ext uri="{FF2B5EF4-FFF2-40B4-BE49-F238E27FC236}">
              <a16:creationId xmlns:a16="http://schemas.microsoft.com/office/drawing/2014/main" id="{00000000-0008-0000-0E00-00002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66675</xdr:colOff>
      <xdr:row>2</xdr:row>
      <xdr:rowOff>127706</xdr:rowOff>
    </xdr:from>
    <xdr:to>
      <xdr:col>18</xdr:col>
      <xdr:colOff>278684</xdr:colOff>
      <xdr:row>20</xdr:row>
      <xdr:rowOff>209550</xdr:rowOff>
    </xdr:to>
    <xdr:grpSp>
      <xdr:nvGrpSpPr>
        <xdr:cNvPr id="38" name="グループ化 37">
          <a:extLst>
            <a:ext uri="{FF2B5EF4-FFF2-40B4-BE49-F238E27FC236}">
              <a16:creationId xmlns:a16="http://schemas.microsoft.com/office/drawing/2014/main" id="{00000000-0008-0000-0E00-000026000000}"/>
            </a:ext>
          </a:extLst>
        </xdr:cNvPr>
        <xdr:cNvGrpSpPr/>
      </xdr:nvGrpSpPr>
      <xdr:grpSpPr>
        <a:xfrm>
          <a:off x="16299996" y="617563"/>
          <a:ext cx="3953974" cy="5511094"/>
          <a:chOff x="16306800" y="623006"/>
          <a:chExt cx="3974384" cy="5558719"/>
        </a:xfrm>
      </xdr:grpSpPr>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16325494" y="623006"/>
            <a:ext cx="3877028" cy="5558719"/>
            <a:chOff x="14907846" y="-328371"/>
            <a:chExt cx="3529179" cy="5239462"/>
          </a:xfrm>
        </xdr:grpSpPr>
        <xdr:sp macro="" textlink="">
          <xdr:nvSpPr>
            <xdr:cNvPr id="3" name="Rectangle 65">
              <a:extLst>
                <a:ext uri="{FF2B5EF4-FFF2-40B4-BE49-F238E27FC236}">
                  <a16:creationId xmlns:a16="http://schemas.microsoft.com/office/drawing/2014/main" id="{00000000-0008-0000-0E00-000003000000}"/>
                </a:ext>
              </a:extLst>
            </xdr:cNvPr>
            <xdr:cNvSpPr>
              <a:spLocks noChangeArrowheads="1"/>
            </xdr:cNvSpPr>
          </xdr:nvSpPr>
          <xdr:spPr bwMode="auto">
            <a:xfrm>
              <a:off x="14907846" y="-328371"/>
              <a:ext cx="3198955" cy="141625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E00-000004000000}"/>
                </a:ext>
              </a:extLst>
            </xdr:cNvPr>
            <xdr:cNvSpPr>
              <a:spLocks noChangeArrowheads="1"/>
            </xdr:cNvSpPr>
          </xdr:nvSpPr>
          <xdr:spPr bwMode="auto">
            <a:xfrm>
              <a:off x="14911141" y="2126858"/>
              <a:ext cx="3525884" cy="2784233"/>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活動計画の最終年度</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37" name="線吹き出し 2 (枠付き) 19">
            <a:extLst>
              <a:ext uri="{FF2B5EF4-FFF2-40B4-BE49-F238E27FC236}">
                <a16:creationId xmlns:a16="http://schemas.microsoft.com/office/drawing/2014/main" id="{00000000-0008-0000-0E00-000025000000}"/>
              </a:ext>
            </a:extLst>
          </xdr:cNvPr>
          <xdr:cNvSpPr/>
        </xdr:nvSpPr>
        <xdr:spPr>
          <a:xfrm>
            <a:off x="16306800" y="2343150"/>
            <a:ext cx="3974384" cy="602171"/>
          </a:xfrm>
          <a:prstGeom prst="borderCallout2">
            <a:avLst>
              <a:gd name="adj1" fmla="val 53291"/>
              <a:gd name="adj2" fmla="val 413"/>
              <a:gd name="adj3" fmla="val -182457"/>
              <a:gd name="adj4" fmla="val -5126"/>
              <a:gd name="adj5" fmla="val -192212"/>
              <a:gd name="adj6" fmla="val -17415"/>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3</xdr:col>
          <xdr:colOff>400050</xdr:colOff>
          <xdr:row>7</xdr:row>
          <xdr:rowOff>247650</xdr:rowOff>
        </xdr:from>
        <xdr:to>
          <xdr:col>3</xdr:col>
          <xdr:colOff>647700</xdr:colOff>
          <xdr:row>10</xdr:row>
          <xdr:rowOff>9525</xdr:rowOff>
        </xdr:to>
        <xdr:sp macro="" textlink="">
          <xdr:nvSpPr>
            <xdr:cNvPr id="39" name="Check Box 1" hidden="1">
              <a:extLst>
                <a:ext uri="{63B3BB69-23CF-44E3-9099-C40C66FF867C}">
                  <a14:compatExt spid="_x0000_s119809"/>
                </a:ext>
                <a:ext uri="{FF2B5EF4-FFF2-40B4-BE49-F238E27FC236}">
                  <a16:creationId xmlns:a16="http://schemas.microsoft.com/office/drawing/2014/main" id="{00000000-0008-0000-0E00-00002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40" name="Check Box 2" hidden="1">
              <a:extLst>
                <a:ext uri="{63B3BB69-23CF-44E3-9099-C40C66FF867C}">
                  <a14:compatExt spid="_x0000_s119810"/>
                </a:ext>
                <a:ext uri="{FF2B5EF4-FFF2-40B4-BE49-F238E27FC236}">
                  <a16:creationId xmlns:a16="http://schemas.microsoft.com/office/drawing/2014/main" id="{00000000-0008-0000-0E00-00002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41" name="Check Box 3" hidden="1">
              <a:extLst>
                <a:ext uri="{63B3BB69-23CF-44E3-9099-C40C66FF867C}">
                  <a14:compatExt spid="_x0000_s119811"/>
                </a:ext>
                <a:ext uri="{FF2B5EF4-FFF2-40B4-BE49-F238E27FC236}">
                  <a16:creationId xmlns:a16="http://schemas.microsoft.com/office/drawing/2014/main" id="{00000000-0008-0000-0E00-00002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42" name="Check Box 4" hidden="1">
              <a:extLst>
                <a:ext uri="{63B3BB69-23CF-44E3-9099-C40C66FF867C}">
                  <a14:compatExt spid="_x0000_s119812"/>
                </a:ext>
                <a:ext uri="{FF2B5EF4-FFF2-40B4-BE49-F238E27FC236}">
                  <a16:creationId xmlns:a16="http://schemas.microsoft.com/office/drawing/2014/main" id="{00000000-0008-0000-0E00-00002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43" name="Check Box 5" hidden="1">
              <a:extLst>
                <a:ext uri="{63B3BB69-23CF-44E3-9099-C40C66FF867C}">
                  <a14:compatExt spid="_x0000_s119813"/>
                </a:ext>
                <a:ext uri="{FF2B5EF4-FFF2-40B4-BE49-F238E27FC236}">
                  <a16:creationId xmlns:a16="http://schemas.microsoft.com/office/drawing/2014/main" id="{00000000-0008-0000-0E00-00002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44" name="Check Box 6" hidden="1">
              <a:extLst>
                <a:ext uri="{63B3BB69-23CF-44E3-9099-C40C66FF867C}">
                  <a14:compatExt spid="_x0000_s119814"/>
                </a:ext>
                <a:ext uri="{FF2B5EF4-FFF2-40B4-BE49-F238E27FC236}">
                  <a16:creationId xmlns:a16="http://schemas.microsoft.com/office/drawing/2014/main" id="{00000000-0008-0000-0E00-00002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45" name="Check Box 7" hidden="1">
              <a:extLst>
                <a:ext uri="{63B3BB69-23CF-44E3-9099-C40C66FF867C}">
                  <a14:compatExt spid="_x0000_s119815"/>
                </a:ext>
                <a:ext uri="{FF2B5EF4-FFF2-40B4-BE49-F238E27FC236}">
                  <a16:creationId xmlns:a16="http://schemas.microsoft.com/office/drawing/2014/main" id="{00000000-0008-0000-0E00-00002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46" name="Check Box 8" hidden="1">
              <a:extLst>
                <a:ext uri="{63B3BB69-23CF-44E3-9099-C40C66FF867C}">
                  <a14:compatExt spid="_x0000_s119816"/>
                </a:ext>
                <a:ext uri="{FF2B5EF4-FFF2-40B4-BE49-F238E27FC236}">
                  <a16:creationId xmlns:a16="http://schemas.microsoft.com/office/drawing/2014/main" id="{00000000-0008-0000-0E00-00002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47" name="Check Box 9" hidden="1">
              <a:extLst>
                <a:ext uri="{63B3BB69-23CF-44E3-9099-C40C66FF867C}">
                  <a14:compatExt spid="_x0000_s119817"/>
                </a:ext>
                <a:ext uri="{FF2B5EF4-FFF2-40B4-BE49-F238E27FC236}">
                  <a16:creationId xmlns:a16="http://schemas.microsoft.com/office/drawing/2014/main" id="{00000000-0008-0000-0E00-00002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48" name="Check Box 10" hidden="1">
              <a:extLst>
                <a:ext uri="{63B3BB69-23CF-44E3-9099-C40C66FF867C}">
                  <a14:compatExt spid="_x0000_s119818"/>
                </a:ext>
                <a:ext uri="{FF2B5EF4-FFF2-40B4-BE49-F238E27FC236}">
                  <a16:creationId xmlns:a16="http://schemas.microsoft.com/office/drawing/2014/main" id="{00000000-0008-0000-0E00-00003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49" name="Check Box 11" hidden="1">
              <a:extLst>
                <a:ext uri="{63B3BB69-23CF-44E3-9099-C40C66FF867C}">
                  <a14:compatExt spid="_x0000_s119819"/>
                </a:ext>
                <a:ext uri="{FF2B5EF4-FFF2-40B4-BE49-F238E27FC236}">
                  <a16:creationId xmlns:a16="http://schemas.microsoft.com/office/drawing/2014/main" id="{00000000-0008-0000-0E00-00003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50" name="Check Box 12" hidden="1">
              <a:extLst>
                <a:ext uri="{63B3BB69-23CF-44E3-9099-C40C66FF867C}">
                  <a14:compatExt spid="_x0000_s119820"/>
                </a:ext>
                <a:ext uri="{FF2B5EF4-FFF2-40B4-BE49-F238E27FC236}">
                  <a16:creationId xmlns:a16="http://schemas.microsoft.com/office/drawing/2014/main" id="{00000000-0008-0000-0E00-00003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371475</xdr:colOff>
          <xdr:row>24</xdr:row>
          <xdr:rowOff>9525</xdr:rowOff>
        </xdr:from>
        <xdr:to>
          <xdr:col>3</xdr:col>
          <xdr:colOff>619125</xdr:colOff>
          <xdr:row>26</xdr:row>
          <xdr:rowOff>9525</xdr:rowOff>
        </xdr:to>
        <xdr:sp macro="" textlink="">
          <xdr:nvSpPr>
            <xdr:cNvPr id="51" name="Check Box 13" hidden="1">
              <a:extLst>
                <a:ext uri="{63B3BB69-23CF-44E3-9099-C40C66FF867C}">
                  <a14:compatExt spid="_x0000_s119821"/>
                </a:ext>
                <a:ext uri="{FF2B5EF4-FFF2-40B4-BE49-F238E27FC236}">
                  <a16:creationId xmlns:a16="http://schemas.microsoft.com/office/drawing/2014/main" id="{00000000-0008-0000-0E00-00003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24</xdr:row>
          <xdr:rowOff>19050</xdr:rowOff>
        </xdr:from>
        <xdr:to>
          <xdr:col>5</xdr:col>
          <xdr:colOff>647700</xdr:colOff>
          <xdr:row>26</xdr:row>
          <xdr:rowOff>0</xdr:rowOff>
        </xdr:to>
        <xdr:sp macro="" textlink="">
          <xdr:nvSpPr>
            <xdr:cNvPr id="52" name="Check Box 14" hidden="1">
              <a:extLst>
                <a:ext uri="{63B3BB69-23CF-44E3-9099-C40C66FF867C}">
                  <a14:compatExt spid="_x0000_s119822"/>
                </a:ext>
                <a:ext uri="{FF2B5EF4-FFF2-40B4-BE49-F238E27FC236}">
                  <a16:creationId xmlns:a16="http://schemas.microsoft.com/office/drawing/2014/main" id="{00000000-0008-0000-0E00-00003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24</xdr:row>
          <xdr:rowOff>9525</xdr:rowOff>
        </xdr:from>
        <xdr:to>
          <xdr:col>4</xdr:col>
          <xdr:colOff>638175</xdr:colOff>
          <xdr:row>26</xdr:row>
          <xdr:rowOff>9525</xdr:rowOff>
        </xdr:to>
        <xdr:sp macro="" textlink="">
          <xdr:nvSpPr>
            <xdr:cNvPr id="53" name="Check Box 15" hidden="1">
              <a:extLst>
                <a:ext uri="{63B3BB69-23CF-44E3-9099-C40C66FF867C}">
                  <a14:compatExt spid="_x0000_s119823"/>
                </a:ext>
                <a:ext uri="{FF2B5EF4-FFF2-40B4-BE49-F238E27FC236}">
                  <a16:creationId xmlns:a16="http://schemas.microsoft.com/office/drawing/2014/main" id="{00000000-0008-0000-0E00-00003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54" name="Check Box 19" hidden="1">
              <a:extLst>
                <a:ext uri="{63B3BB69-23CF-44E3-9099-C40C66FF867C}">
                  <a14:compatExt spid="_x0000_s119827"/>
                </a:ext>
                <a:ext uri="{FF2B5EF4-FFF2-40B4-BE49-F238E27FC236}">
                  <a16:creationId xmlns:a16="http://schemas.microsoft.com/office/drawing/2014/main" id="{00000000-0008-0000-0E00-00003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55" name="Check Box 20" hidden="1">
              <a:extLst>
                <a:ext uri="{63B3BB69-23CF-44E3-9099-C40C66FF867C}">
                  <a14:compatExt spid="_x0000_s119828"/>
                </a:ext>
                <a:ext uri="{FF2B5EF4-FFF2-40B4-BE49-F238E27FC236}">
                  <a16:creationId xmlns:a16="http://schemas.microsoft.com/office/drawing/2014/main" id="{00000000-0008-0000-0E00-00003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56" name="Check Box 21" hidden="1">
              <a:extLst>
                <a:ext uri="{63B3BB69-23CF-44E3-9099-C40C66FF867C}">
                  <a14:compatExt spid="_x0000_s119829"/>
                </a:ext>
                <a:ext uri="{FF2B5EF4-FFF2-40B4-BE49-F238E27FC236}">
                  <a16:creationId xmlns:a16="http://schemas.microsoft.com/office/drawing/2014/main" id="{00000000-0008-0000-0E00-00003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57" name="Check Box 22" hidden="1">
              <a:extLst>
                <a:ext uri="{63B3BB69-23CF-44E3-9099-C40C66FF867C}">
                  <a14:compatExt spid="_x0000_s119830"/>
                </a:ext>
                <a:ext uri="{FF2B5EF4-FFF2-40B4-BE49-F238E27FC236}">
                  <a16:creationId xmlns:a16="http://schemas.microsoft.com/office/drawing/2014/main" id="{00000000-0008-0000-0E00-00003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58" name="Check Box 23" hidden="1">
              <a:extLst>
                <a:ext uri="{63B3BB69-23CF-44E3-9099-C40C66FF867C}">
                  <a14:compatExt spid="_x0000_s119831"/>
                </a:ext>
                <a:ext uri="{FF2B5EF4-FFF2-40B4-BE49-F238E27FC236}">
                  <a16:creationId xmlns:a16="http://schemas.microsoft.com/office/drawing/2014/main" id="{00000000-0008-0000-0E00-00003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59" name="Check Box 24" hidden="1">
              <a:extLst>
                <a:ext uri="{63B3BB69-23CF-44E3-9099-C40C66FF867C}">
                  <a14:compatExt spid="_x0000_s119832"/>
                </a:ext>
                <a:ext uri="{FF2B5EF4-FFF2-40B4-BE49-F238E27FC236}">
                  <a16:creationId xmlns:a16="http://schemas.microsoft.com/office/drawing/2014/main" id="{00000000-0008-0000-0E00-00003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60" name="Check Box 25" hidden="1">
              <a:extLst>
                <a:ext uri="{63B3BB69-23CF-44E3-9099-C40C66FF867C}">
                  <a14:compatExt spid="_x0000_s119833"/>
                </a:ext>
                <a:ext uri="{FF2B5EF4-FFF2-40B4-BE49-F238E27FC236}">
                  <a16:creationId xmlns:a16="http://schemas.microsoft.com/office/drawing/2014/main" id="{00000000-0008-0000-0E00-00003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61" name="Check Box 26" hidden="1">
              <a:extLst>
                <a:ext uri="{63B3BB69-23CF-44E3-9099-C40C66FF867C}">
                  <a14:compatExt spid="_x0000_s119834"/>
                </a:ext>
                <a:ext uri="{FF2B5EF4-FFF2-40B4-BE49-F238E27FC236}">
                  <a16:creationId xmlns:a16="http://schemas.microsoft.com/office/drawing/2014/main" id="{00000000-0008-0000-0E00-00003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62" name="Check Box 27" hidden="1">
              <a:extLst>
                <a:ext uri="{63B3BB69-23CF-44E3-9099-C40C66FF867C}">
                  <a14:compatExt spid="_x0000_s119835"/>
                </a:ext>
                <a:ext uri="{FF2B5EF4-FFF2-40B4-BE49-F238E27FC236}">
                  <a16:creationId xmlns:a16="http://schemas.microsoft.com/office/drawing/2014/main" id="{00000000-0008-0000-0E00-00003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63" name="Check Box 28" hidden="1">
              <a:extLst>
                <a:ext uri="{63B3BB69-23CF-44E3-9099-C40C66FF867C}">
                  <a14:compatExt spid="_x0000_s119836"/>
                </a:ext>
                <a:ext uri="{FF2B5EF4-FFF2-40B4-BE49-F238E27FC236}">
                  <a16:creationId xmlns:a16="http://schemas.microsoft.com/office/drawing/2014/main" id="{00000000-0008-0000-0E00-00003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08" name="Check Box 29" hidden="1">
              <a:extLst>
                <a:ext uri="{63B3BB69-23CF-44E3-9099-C40C66FF867C}">
                  <a14:compatExt spid="_x0000_s119837"/>
                </a:ext>
                <a:ext uri="{FF2B5EF4-FFF2-40B4-BE49-F238E27FC236}">
                  <a16:creationId xmlns:a16="http://schemas.microsoft.com/office/drawing/2014/main" id="{00000000-0008-0000-0E00-00000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28</xdr:row>
          <xdr:rowOff>38100</xdr:rowOff>
        </xdr:from>
        <xdr:to>
          <xdr:col>11</xdr:col>
          <xdr:colOff>666750</xdr:colOff>
          <xdr:row>30</xdr:row>
          <xdr:rowOff>19050</xdr:rowOff>
        </xdr:to>
        <xdr:sp macro="" textlink="">
          <xdr:nvSpPr>
            <xdr:cNvPr id="119847" name="Check Box 33" hidden="1">
              <a:extLst>
                <a:ext uri="{63B3BB69-23CF-44E3-9099-C40C66FF867C}">
                  <a14:compatExt spid="_x0000_s119841"/>
                </a:ext>
                <a:ext uri="{FF2B5EF4-FFF2-40B4-BE49-F238E27FC236}">
                  <a16:creationId xmlns:a16="http://schemas.microsoft.com/office/drawing/2014/main" id="{00000000-0008-0000-0E00-00002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28</xdr:row>
          <xdr:rowOff>38100</xdr:rowOff>
        </xdr:from>
        <xdr:to>
          <xdr:col>10</xdr:col>
          <xdr:colOff>657225</xdr:colOff>
          <xdr:row>30</xdr:row>
          <xdr:rowOff>19050</xdr:rowOff>
        </xdr:to>
        <xdr:sp macro="" textlink="">
          <xdr:nvSpPr>
            <xdr:cNvPr id="119848" name="Check Box 34" hidden="1">
              <a:extLst>
                <a:ext uri="{63B3BB69-23CF-44E3-9099-C40C66FF867C}">
                  <a14:compatExt spid="_x0000_s119842"/>
                </a:ext>
                <a:ext uri="{FF2B5EF4-FFF2-40B4-BE49-F238E27FC236}">
                  <a16:creationId xmlns:a16="http://schemas.microsoft.com/office/drawing/2014/main" id="{00000000-0008-0000-0E00-00002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23</xdr:row>
          <xdr:rowOff>361950</xdr:rowOff>
        </xdr:to>
        <xdr:sp macro="" textlink="">
          <xdr:nvSpPr>
            <xdr:cNvPr id="119849" name="Check Box 35" hidden="1">
              <a:extLst>
                <a:ext uri="{63B3BB69-23CF-44E3-9099-C40C66FF867C}">
                  <a14:compatExt spid="_x0000_s119843"/>
                </a:ext>
                <a:ext uri="{FF2B5EF4-FFF2-40B4-BE49-F238E27FC236}">
                  <a16:creationId xmlns:a16="http://schemas.microsoft.com/office/drawing/2014/main" id="{00000000-0008-0000-0E00-00002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23</xdr:row>
          <xdr:rowOff>361950</xdr:rowOff>
        </xdr:to>
        <xdr:sp macro="" textlink="">
          <xdr:nvSpPr>
            <xdr:cNvPr id="119850" name="Check Box 36" hidden="1">
              <a:extLst>
                <a:ext uri="{63B3BB69-23CF-44E3-9099-C40C66FF867C}">
                  <a14:compatExt spid="_x0000_s119844"/>
                </a:ext>
                <a:ext uri="{FF2B5EF4-FFF2-40B4-BE49-F238E27FC236}">
                  <a16:creationId xmlns:a16="http://schemas.microsoft.com/office/drawing/2014/main" id="{00000000-0008-0000-0E00-00002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51" name="Check Box 37" hidden="1">
              <a:extLst>
                <a:ext uri="{63B3BB69-23CF-44E3-9099-C40C66FF867C}">
                  <a14:compatExt spid="_x0000_s119845"/>
                </a:ext>
                <a:ext uri="{FF2B5EF4-FFF2-40B4-BE49-F238E27FC236}">
                  <a16:creationId xmlns:a16="http://schemas.microsoft.com/office/drawing/2014/main" id="{00000000-0008-0000-0E00-00002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52" name="Check Box 38" hidden="1">
              <a:extLst>
                <a:ext uri="{63B3BB69-23CF-44E3-9099-C40C66FF867C}">
                  <a14:compatExt spid="_x0000_s119846"/>
                </a:ext>
                <a:ext uri="{FF2B5EF4-FFF2-40B4-BE49-F238E27FC236}">
                  <a16:creationId xmlns:a16="http://schemas.microsoft.com/office/drawing/2014/main" id="{00000000-0008-0000-0E00-00002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13</xdr:col>
      <xdr:colOff>71293</xdr:colOff>
      <xdr:row>0</xdr:row>
      <xdr:rowOff>105063</xdr:rowOff>
    </xdr:from>
    <xdr:to>
      <xdr:col>31</xdr:col>
      <xdr:colOff>77215</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10234901" y="105063"/>
          <a:ext cx="5071490" cy="5730978"/>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6463"/>
                <a:gd name="adj6" fmla="val -16133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9</xdr:col>
      <xdr:colOff>609600</xdr:colOff>
      <xdr:row>1</xdr:row>
      <xdr:rowOff>0</xdr:rowOff>
    </xdr:from>
    <xdr:to>
      <xdr:col>16</xdr:col>
      <xdr:colOff>180974</xdr:colOff>
      <xdr:row>11</xdr:row>
      <xdr:rowOff>209964</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6696075" y="381000"/>
          <a:ext cx="5772149" cy="2791239"/>
          <a:chOff x="6696075" y="381000"/>
          <a:chExt cx="5772149" cy="2791239"/>
        </a:xfrm>
      </xdr:grpSpPr>
      <xdr:sp macro="" textlink="">
        <xdr:nvSpPr>
          <xdr:cNvPr id="4" name="線吹き出し 2 (枠付き) 19">
            <a:extLst>
              <a:ext uri="{FF2B5EF4-FFF2-40B4-BE49-F238E27FC236}">
                <a16:creationId xmlns:a16="http://schemas.microsoft.com/office/drawing/2014/main" id="{00000000-0008-0000-1000-000004000000}"/>
              </a:ext>
            </a:extLst>
          </xdr:cNvPr>
          <xdr:cNvSpPr/>
        </xdr:nvSpPr>
        <xdr:spPr>
          <a:xfrm>
            <a:off x="6743699" y="381000"/>
            <a:ext cx="5724525" cy="905289"/>
          </a:xfrm>
          <a:prstGeom prst="borderCallout2">
            <a:avLst>
              <a:gd name="adj1" fmla="val 49642"/>
              <a:gd name="adj2" fmla="val -568"/>
              <a:gd name="adj3" fmla="val 85558"/>
              <a:gd name="adj4" fmla="val -84256"/>
              <a:gd name="adj5" fmla="val 121670"/>
              <a:gd name="adj6" fmla="val -89748"/>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・活動計画書の（３）資源向上支払（長寿命化）の活動項目・内容をプルダウンより選択します。</a:t>
            </a: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・「活動計画書」シートの活動内容に入力した内容がプルダウンから選択できます。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000-000006000000}"/>
              </a:ext>
            </a:extLst>
          </xdr:cNvPr>
          <xdr:cNvSpPr/>
        </xdr:nvSpPr>
        <xdr:spPr>
          <a:xfrm>
            <a:off x="6696075" y="2600325"/>
            <a:ext cx="5724525" cy="571914"/>
          </a:xfrm>
          <a:prstGeom prst="borderCallout2">
            <a:avLst>
              <a:gd name="adj1" fmla="val 49642"/>
              <a:gd name="adj2" fmla="val -568"/>
              <a:gd name="adj3" fmla="val 39095"/>
              <a:gd name="adj4" fmla="val -65455"/>
              <a:gd name="adj5" fmla="val 2818"/>
              <a:gd name="adj6" fmla="val -73774"/>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・計画で同じ活動項目番号が複数ある場合は、どの施設かわかるように明記してください。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2</xdr:col>
      <xdr:colOff>81935</xdr:colOff>
      <xdr:row>0</xdr:row>
      <xdr:rowOff>71693</xdr:rowOff>
    </xdr:from>
    <xdr:to>
      <xdr:col>6</xdr:col>
      <xdr:colOff>696451</xdr:colOff>
      <xdr:row>3</xdr:row>
      <xdr:rowOff>163871</xdr:rowOff>
    </xdr:to>
    <xdr:sp macro="" textlink="">
      <xdr:nvSpPr>
        <xdr:cNvPr id="3" name="Rectangle 65">
          <a:extLst>
            <a:ext uri="{FF2B5EF4-FFF2-40B4-BE49-F238E27FC236}">
              <a16:creationId xmlns:a16="http://schemas.microsoft.com/office/drawing/2014/main" id="{00000000-0008-0000-1100-000003000000}"/>
            </a:ext>
          </a:extLst>
        </xdr:cNvPr>
        <xdr:cNvSpPr>
          <a:spLocks noChangeArrowheads="1"/>
        </xdr:cNvSpPr>
      </xdr:nvSpPr>
      <xdr:spPr bwMode="auto">
        <a:xfrm>
          <a:off x="7404919" y="71693"/>
          <a:ext cx="3359355" cy="860323"/>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18</xdr:col>
      <xdr:colOff>194601</xdr:colOff>
      <xdr:row>0</xdr:row>
      <xdr:rowOff>0</xdr:rowOff>
    </xdr:from>
    <xdr:to>
      <xdr:col>27</xdr:col>
      <xdr:colOff>245808</xdr:colOff>
      <xdr:row>39</xdr:row>
      <xdr:rowOff>200793</xdr:rowOff>
    </xdr:to>
    <xdr:grpSp>
      <xdr:nvGrpSpPr>
        <xdr:cNvPr id="12" name="グループ化 11">
          <a:extLst>
            <a:ext uri="{FF2B5EF4-FFF2-40B4-BE49-F238E27FC236}">
              <a16:creationId xmlns:a16="http://schemas.microsoft.com/office/drawing/2014/main" id="{00000000-0008-0000-1200-00000C000000}"/>
            </a:ext>
          </a:extLst>
        </xdr:cNvPr>
        <xdr:cNvGrpSpPr/>
      </xdr:nvGrpSpPr>
      <xdr:grpSpPr>
        <a:xfrm>
          <a:off x="12655542" y="0"/>
          <a:ext cx="5598119" cy="10297293"/>
          <a:chOff x="12659036" y="0"/>
          <a:chExt cx="5612578" cy="10289099"/>
        </a:xfrm>
      </xdr:grpSpPr>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2659036" y="0"/>
            <a:ext cx="5612578" cy="10289099"/>
            <a:chOff x="10681609" y="37798"/>
            <a:chExt cx="3443180" cy="6172314"/>
          </a:xfrm>
        </xdr:grpSpPr>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10693744" y="988263"/>
              <a:ext cx="3431045" cy="5221849"/>
              <a:chOff x="10714667" y="-923645"/>
              <a:chExt cx="3399092" cy="7211574"/>
            </a:xfrm>
          </xdr:grpSpPr>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10721169" y="101123"/>
                <a:ext cx="3154958" cy="1217865"/>
              </a:xfrm>
              <a:prstGeom prst="borderCallout2">
                <a:avLst>
                  <a:gd name="adj1" fmla="val 53291"/>
                  <a:gd name="adj2" fmla="val 413"/>
                  <a:gd name="adj3" fmla="val -71106"/>
                  <a:gd name="adj4" fmla="val -194596"/>
                  <a:gd name="adj5" fmla="val -32897"/>
                  <a:gd name="adj6" fmla="val -213423"/>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10732064" y="1395355"/>
                <a:ext cx="3381695" cy="2842508"/>
              </a:xfrm>
              <a:prstGeom prst="borderCallout2">
                <a:avLst>
                  <a:gd name="adj1" fmla="val 53291"/>
                  <a:gd name="adj2" fmla="val 413"/>
                  <a:gd name="adj3" fmla="val -19665"/>
                  <a:gd name="adj4" fmla="val -126670"/>
                  <a:gd name="adj5" fmla="val -54861"/>
                  <a:gd name="adj6" fmla="val -14229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別紙</a:t>
                </a:r>
                <a:r>
                  <a:rPr kumimoji="0" lang="en-US" altLang="ja-JP"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 </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活動計画書」</a:t>
                </a: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に位置付けた活動項目から、実施した活動内容に応じて選択（プルダウンリスト）してください。</a:t>
                </a:r>
                <a:endParaRPr kumimoji="0" lang="en-US" altLang="ja-JP"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プルダウンリストは、「別紙</a:t>
                </a:r>
                <a:r>
                  <a:rPr kumimoji="0" lang="en-US" altLang="ja-JP"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 </a:t>
                </a:r>
                <a:r>
                  <a:rPr kumimoji="0" lang="ja-JP" altLang="en-US"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活動計画書」で計画に○を付けたもののみを選択できるよう設定</a:t>
                </a: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別紙</a:t>
                </a:r>
                <a:r>
                  <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 </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活動計画書」に位置付けていない活動項目を入力すると注意文が表示されます。</a:t>
                </a:r>
                <a:endPar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10771235" y="5488041"/>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2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2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sp macro="" textlink="">
        <xdr:nvSpPr>
          <xdr:cNvPr id="10" name="線吹き出し 2 (枠付き) 19">
            <a:extLst>
              <a:ext uri="{FF2B5EF4-FFF2-40B4-BE49-F238E27FC236}">
                <a16:creationId xmlns:a16="http://schemas.microsoft.com/office/drawing/2014/main" id="{00000000-0008-0000-1200-00000A000000}"/>
              </a:ext>
            </a:extLst>
          </xdr:cNvPr>
          <xdr:cNvSpPr/>
        </xdr:nvSpPr>
        <xdr:spPr>
          <a:xfrm>
            <a:off x="12730726" y="7988702"/>
            <a:ext cx="5025231" cy="1126613"/>
          </a:xfrm>
          <a:prstGeom prst="borderCallout2">
            <a:avLst>
              <a:gd name="adj1" fmla="val -8527"/>
              <a:gd name="adj2" fmla="val 320803"/>
              <a:gd name="adj3" fmla="val 18595"/>
              <a:gd name="adj4" fmla="val 289964"/>
              <a:gd name="adj5" fmla="val 48448"/>
              <a:gd name="adj6" fmla="val 289876"/>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外注した活動を記載する場合は以下に留意してください。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・日付は契約書（請書）の工事期間を記載する。</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・活動時間および活動参加人数欄は空欄にする。</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・備考欄に業者名を記載する。</a:t>
            </a:r>
          </a:p>
        </xdr:txBody>
      </xdr:sp>
    </xdr:grpSp>
    <xdr:clientData fPrintsWithSheet="0"/>
  </xdr:twoCellAnchor>
  <xdr:oneCellAnchor>
    <xdr:from>
      <xdr:col>0</xdr:col>
      <xdr:colOff>49065</xdr:colOff>
      <xdr:row>3</xdr:row>
      <xdr:rowOff>20485</xdr:rowOff>
    </xdr:from>
    <xdr:ext cx="258193" cy="1044677"/>
    <xdr:sp macro="" textlink="">
      <xdr:nvSpPr>
        <xdr:cNvPr id="11" name="テキスト ボックス 10">
          <a:extLst>
            <a:ext uri="{FF2B5EF4-FFF2-40B4-BE49-F238E27FC236}">
              <a16:creationId xmlns:a16="http://schemas.microsoft.com/office/drawing/2014/main" id="{00000000-0008-0000-1200-00000B000000}"/>
            </a:ext>
          </a:extLst>
        </xdr:cNvPr>
        <xdr:cNvSpPr txBox="1"/>
      </xdr:nvSpPr>
      <xdr:spPr>
        <a:xfrm>
          <a:off x="49065" y="911533"/>
          <a:ext cx="258193" cy="1044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ctr">
          <a:noAutofit/>
        </a:bodyPr>
        <a:lstStyle/>
        <a:p>
          <a:pPr algn="l"/>
          <a:r>
            <a:rPr kumimoji="1" lang="ja-JP" altLang="en-US" sz="1000">
              <a:solidFill>
                <a:srgbClr val="FF0000"/>
              </a:solidFill>
            </a:rPr>
            <a:t>秋田県独自→</a:t>
          </a:r>
        </a:p>
      </xdr:txBody>
    </xdr:sp>
    <xdr:clientData fPrintsWithSheet="0"/>
  </xdr:oneCellAnchor>
</xdr:wsDr>
</file>

<file path=xl/drawings/drawing18.xml><?xml version="1.0" encoding="utf-8"?>
<xdr:wsDr xmlns:xdr="http://schemas.openxmlformats.org/drawingml/2006/spreadsheetDrawing" xmlns:a="http://schemas.openxmlformats.org/drawingml/2006/main">
  <xdr:twoCellAnchor>
    <xdr:from>
      <xdr:col>77</xdr:col>
      <xdr:colOff>265260</xdr:colOff>
      <xdr:row>1</xdr:row>
      <xdr:rowOff>57150</xdr:rowOff>
    </xdr:from>
    <xdr:to>
      <xdr:col>85</xdr:col>
      <xdr:colOff>1889</xdr:colOff>
      <xdr:row>30</xdr:row>
      <xdr:rowOff>89201</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371035" y="238125"/>
          <a:ext cx="5223029" cy="5356526"/>
          <a:chOff x="8371035" y="238125"/>
          <a:chExt cx="5223029" cy="5356526"/>
        </a:xfrm>
      </xdr:grpSpPr>
      <xdr:grpSp>
        <xdr:nvGrpSpPr>
          <xdr:cNvPr id="16" name="グループ化 15">
            <a:extLst>
              <a:ext uri="{FF2B5EF4-FFF2-40B4-BE49-F238E27FC236}">
                <a16:creationId xmlns:a16="http://schemas.microsoft.com/office/drawing/2014/main" id="{00000000-0008-0000-1300-000010000000}"/>
              </a:ext>
            </a:extLst>
          </xdr:cNvPr>
          <xdr:cNvGrpSpPr/>
        </xdr:nvGrpSpPr>
        <xdr:grpSpPr>
          <a:xfrm>
            <a:off x="8371035" y="1017784"/>
            <a:ext cx="5223029" cy="4576867"/>
            <a:chOff x="8428185" y="398659"/>
            <a:chExt cx="5223029" cy="4576867"/>
          </a:xfrm>
        </xdr:grpSpPr>
        <xdr:grpSp>
          <xdr:nvGrpSpPr>
            <xdr:cNvPr id="5" name="グループ化 4">
              <a:extLst>
                <a:ext uri="{FF2B5EF4-FFF2-40B4-BE49-F238E27FC236}">
                  <a16:creationId xmlns:a16="http://schemas.microsoft.com/office/drawing/2014/main" id="{00000000-0008-0000-1300-000005000000}"/>
                </a:ext>
              </a:extLst>
            </xdr:cNvPr>
            <xdr:cNvGrpSpPr/>
          </xdr:nvGrpSpPr>
          <xdr:grpSpPr>
            <a:xfrm>
              <a:off x="8428185" y="398659"/>
              <a:ext cx="5223029" cy="2365688"/>
              <a:chOff x="10684400" y="-1834977"/>
              <a:chExt cx="3174360" cy="1959900"/>
            </a:xfrm>
          </xdr:grpSpPr>
          <xdr:sp macro="" textlink="">
            <xdr:nvSpPr>
              <xdr:cNvPr id="7" name="線吹き出し 2 (枠付き) 19">
                <a:extLst>
                  <a:ext uri="{FF2B5EF4-FFF2-40B4-BE49-F238E27FC236}">
                    <a16:creationId xmlns:a16="http://schemas.microsoft.com/office/drawing/2014/main" id="{00000000-0008-0000-1300-000007000000}"/>
                  </a:ext>
                </a:extLst>
              </xdr:cNvPr>
              <xdr:cNvSpPr/>
            </xdr:nvSpPr>
            <xdr:spPr>
              <a:xfrm>
                <a:off x="10703802" y="-1834977"/>
                <a:ext cx="3154958" cy="260668"/>
              </a:xfrm>
              <a:prstGeom prst="borderCallout2">
                <a:avLst>
                  <a:gd name="adj1" fmla="val 53291"/>
                  <a:gd name="adj2" fmla="val 413"/>
                  <a:gd name="adj3" fmla="val -168670"/>
                  <a:gd name="adj4" fmla="val -7255"/>
                  <a:gd name="adj5" fmla="val -207821"/>
                  <a:gd name="adj6" fmla="val -1525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メモ欄です。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300-00000C000000}"/>
                  </a:ext>
                </a:extLst>
              </xdr:cNvPr>
              <xdr:cNvSpPr/>
            </xdr:nvSpPr>
            <xdr:spPr>
              <a:xfrm>
                <a:off x="10697332" y="-1288268"/>
                <a:ext cx="3142914" cy="444840"/>
              </a:xfrm>
              <a:prstGeom prst="borderCallout2">
                <a:avLst>
                  <a:gd name="adj1" fmla="val 53291"/>
                  <a:gd name="adj2" fmla="val 413"/>
                  <a:gd name="adj3" fmla="val -212262"/>
                  <a:gd name="adj4" fmla="val -52524"/>
                  <a:gd name="adj5" fmla="val -193166"/>
                  <a:gd name="adj6" fmla="val -7208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活動記録の整理番号を記入します。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整理番号は、活動記録シートの</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列に記載されています。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300-00000D000000}"/>
                  </a:ext>
                </a:extLst>
              </xdr:cNvPr>
              <xdr:cNvSpPr/>
            </xdr:nvSpPr>
            <xdr:spPr>
              <a:xfrm>
                <a:off x="10684400" y="-674965"/>
                <a:ext cx="3144041" cy="799888"/>
              </a:xfrm>
              <a:prstGeom prst="borderCallout2">
                <a:avLst>
                  <a:gd name="adj1" fmla="val 53291"/>
                  <a:gd name="adj2" fmla="val 413"/>
                  <a:gd name="adj3" fmla="val -95858"/>
                  <a:gd name="adj4" fmla="val -27993"/>
                  <a:gd name="adj5" fmla="val -142226"/>
                  <a:gd name="adj6" fmla="val -5194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活動記録の活動内容をすべて表示する場合は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『999』</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活動内容を個別で表示する場合は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の番号を入力します。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5" name="線吹き出し 2 (枠付き) 19">
              <a:extLst>
                <a:ext uri="{FF2B5EF4-FFF2-40B4-BE49-F238E27FC236}">
                  <a16:creationId xmlns:a16="http://schemas.microsoft.com/office/drawing/2014/main" id="{00000000-0008-0000-1300-00000F000000}"/>
                </a:ext>
              </a:extLst>
            </xdr:cNvPr>
            <xdr:cNvSpPr/>
          </xdr:nvSpPr>
          <xdr:spPr>
            <a:xfrm>
              <a:off x="8477250" y="4010025"/>
              <a:ext cx="5173143" cy="965501"/>
            </a:xfrm>
            <a:prstGeom prst="borderCallout2">
              <a:avLst>
                <a:gd name="adj1" fmla="val 53291"/>
                <a:gd name="adj2" fmla="val 413"/>
                <a:gd name="adj3" fmla="val -103752"/>
                <a:gd name="adj4" fmla="val -22100"/>
                <a:gd name="adj5" fmla="val -178729"/>
                <a:gd name="adj6" fmla="val -6777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色のあるセルには自由に記載できます。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7" name="線吹き出し 2 (枠付き) 19">
            <a:extLst>
              <a:ext uri="{FF2B5EF4-FFF2-40B4-BE49-F238E27FC236}">
                <a16:creationId xmlns:a16="http://schemas.microsoft.com/office/drawing/2014/main" id="{00000000-0008-0000-1300-000011000000}"/>
              </a:ext>
            </a:extLst>
          </xdr:cNvPr>
          <xdr:cNvSpPr/>
        </xdr:nvSpPr>
        <xdr:spPr>
          <a:xfrm>
            <a:off x="8401050" y="3505200"/>
            <a:ext cx="5173143" cy="965501"/>
          </a:xfrm>
          <a:prstGeom prst="borderCallout2">
            <a:avLst>
              <a:gd name="adj1" fmla="val 53291"/>
              <a:gd name="adj2" fmla="val 413"/>
              <a:gd name="adj3" fmla="val -86981"/>
              <a:gd name="adj4" fmla="val -43643"/>
              <a:gd name="adj5" fmla="val -141241"/>
              <a:gd name="adj6" fmla="val -12099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写真は活動内容がわかるものを張り付けます。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複数の活動写真を貼り付けることも可能です。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8429625" y="238125"/>
            <a:ext cx="4424160"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整理番号と活動項目番号を記入することと各項目が自動入力されます。</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77</xdr:col>
      <xdr:colOff>265260</xdr:colOff>
      <xdr:row>1</xdr:row>
      <xdr:rowOff>57150</xdr:rowOff>
    </xdr:from>
    <xdr:to>
      <xdr:col>85</xdr:col>
      <xdr:colOff>1889</xdr:colOff>
      <xdr:row>30</xdr:row>
      <xdr:rowOff>89201</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8371035" y="238125"/>
          <a:ext cx="5223029" cy="5356526"/>
          <a:chOff x="8371035" y="238125"/>
          <a:chExt cx="5223029" cy="5356526"/>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371035" y="1017784"/>
            <a:ext cx="5223029" cy="4576867"/>
            <a:chOff x="8428185" y="398659"/>
            <a:chExt cx="5223029" cy="4576867"/>
          </a:xfrm>
        </xdr:grpSpPr>
        <xdr:grpSp>
          <xdr:nvGrpSpPr>
            <xdr:cNvPr id="6" name="グループ化 5">
              <a:extLst>
                <a:ext uri="{FF2B5EF4-FFF2-40B4-BE49-F238E27FC236}">
                  <a16:creationId xmlns:a16="http://schemas.microsoft.com/office/drawing/2014/main" id="{00000000-0008-0000-1400-000006000000}"/>
                </a:ext>
              </a:extLst>
            </xdr:cNvPr>
            <xdr:cNvGrpSpPr/>
          </xdr:nvGrpSpPr>
          <xdr:grpSpPr>
            <a:xfrm>
              <a:off x="8428185" y="398659"/>
              <a:ext cx="5223029" cy="2365688"/>
              <a:chOff x="10684400" y="-1834977"/>
              <a:chExt cx="3174360" cy="1959900"/>
            </a:xfrm>
          </xdr:grpSpPr>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10703802" y="-1834977"/>
                <a:ext cx="3154958" cy="260668"/>
              </a:xfrm>
              <a:prstGeom prst="borderCallout2">
                <a:avLst>
                  <a:gd name="adj1" fmla="val 53291"/>
                  <a:gd name="adj2" fmla="val 413"/>
                  <a:gd name="adj3" fmla="val -168670"/>
                  <a:gd name="adj4" fmla="val -7255"/>
                  <a:gd name="adj5" fmla="val -207821"/>
                  <a:gd name="adj6" fmla="val -1525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メモ欄です。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10697332" y="-1288268"/>
                <a:ext cx="3142914" cy="444840"/>
              </a:xfrm>
              <a:prstGeom prst="borderCallout2">
                <a:avLst>
                  <a:gd name="adj1" fmla="val 53291"/>
                  <a:gd name="adj2" fmla="val 413"/>
                  <a:gd name="adj3" fmla="val -212262"/>
                  <a:gd name="adj4" fmla="val -52524"/>
                  <a:gd name="adj5" fmla="val -193166"/>
                  <a:gd name="adj6" fmla="val -7208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活動記録の整理番号を記入します。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整理番号は、活動記録シートの</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列に記載されています。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10684400" y="-674965"/>
                <a:ext cx="3144041" cy="799888"/>
              </a:xfrm>
              <a:prstGeom prst="borderCallout2">
                <a:avLst>
                  <a:gd name="adj1" fmla="val 53291"/>
                  <a:gd name="adj2" fmla="val 413"/>
                  <a:gd name="adj3" fmla="val -95858"/>
                  <a:gd name="adj4" fmla="val -27993"/>
                  <a:gd name="adj5" fmla="val -142226"/>
                  <a:gd name="adj6" fmla="val -5194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活動記録の活動内容をすべて表示する場合は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『999』</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活動内容を個別で表示する場合は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の番号を入力します。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7" name="線吹き出し 2 (枠付き) 19">
              <a:extLst>
                <a:ext uri="{FF2B5EF4-FFF2-40B4-BE49-F238E27FC236}">
                  <a16:creationId xmlns:a16="http://schemas.microsoft.com/office/drawing/2014/main" id="{00000000-0008-0000-1400-000007000000}"/>
                </a:ext>
              </a:extLst>
            </xdr:cNvPr>
            <xdr:cNvSpPr/>
          </xdr:nvSpPr>
          <xdr:spPr>
            <a:xfrm>
              <a:off x="8477250" y="4010025"/>
              <a:ext cx="5173143" cy="965501"/>
            </a:xfrm>
            <a:prstGeom prst="borderCallout2">
              <a:avLst>
                <a:gd name="adj1" fmla="val 53291"/>
                <a:gd name="adj2" fmla="val 413"/>
                <a:gd name="adj3" fmla="val -103752"/>
                <a:gd name="adj4" fmla="val -22100"/>
                <a:gd name="adj5" fmla="val -178729"/>
                <a:gd name="adj6" fmla="val -6777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色のあるセルには自由に記載できます。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線吹き出し 2 (枠付き) 19">
            <a:extLst>
              <a:ext uri="{FF2B5EF4-FFF2-40B4-BE49-F238E27FC236}">
                <a16:creationId xmlns:a16="http://schemas.microsoft.com/office/drawing/2014/main" id="{00000000-0008-0000-1400-000004000000}"/>
              </a:ext>
            </a:extLst>
          </xdr:cNvPr>
          <xdr:cNvSpPr/>
        </xdr:nvSpPr>
        <xdr:spPr>
          <a:xfrm>
            <a:off x="8401050" y="3505200"/>
            <a:ext cx="5173143" cy="965501"/>
          </a:xfrm>
          <a:prstGeom prst="borderCallout2">
            <a:avLst>
              <a:gd name="adj1" fmla="val 53291"/>
              <a:gd name="adj2" fmla="val 413"/>
              <a:gd name="adj3" fmla="val -86981"/>
              <a:gd name="adj4" fmla="val -43643"/>
              <a:gd name="adj5" fmla="val -141241"/>
              <a:gd name="adj6" fmla="val -12099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写真は活動内容がわかるものを張り付けます。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複数の活動写真を貼り付けることも可能です。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テキスト ボックス 4">
            <a:extLst>
              <a:ext uri="{FF2B5EF4-FFF2-40B4-BE49-F238E27FC236}">
                <a16:creationId xmlns:a16="http://schemas.microsoft.com/office/drawing/2014/main" id="{00000000-0008-0000-1400-000005000000}"/>
              </a:ext>
            </a:extLst>
          </xdr:cNvPr>
          <xdr:cNvSpPr txBox="1"/>
        </xdr:nvSpPr>
        <xdr:spPr>
          <a:xfrm>
            <a:off x="8429625" y="238125"/>
            <a:ext cx="4424160"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整理番号と活動項目番号を記入することと各項目が自動入力されます。</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xdr:col>
      <xdr:colOff>1085850</xdr:colOff>
      <xdr:row>5</xdr:row>
      <xdr:rowOff>171450</xdr:rowOff>
    </xdr:from>
    <xdr:to>
      <xdr:col>12</xdr:col>
      <xdr:colOff>74578</xdr:colOff>
      <xdr:row>11</xdr:row>
      <xdr:rowOff>202121</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5581650" y="1762125"/>
          <a:ext cx="5132353" cy="2030921"/>
          <a:chOff x="5581650" y="1762125"/>
          <a:chExt cx="5132353" cy="2030921"/>
        </a:xfrm>
      </xdr:grpSpPr>
      <xdr:sp macro="" textlink="">
        <xdr:nvSpPr>
          <xdr:cNvPr id="2" name="線吹き出し 2 (枠付き) 19">
            <a:extLst>
              <a:ext uri="{FF2B5EF4-FFF2-40B4-BE49-F238E27FC236}">
                <a16:creationId xmlns:a16="http://schemas.microsoft.com/office/drawing/2014/main" id="{00000000-0008-0000-0300-000002000000}"/>
              </a:ext>
            </a:extLst>
          </xdr:cNvPr>
          <xdr:cNvSpPr/>
        </xdr:nvSpPr>
        <xdr:spPr>
          <a:xfrm>
            <a:off x="6739619" y="3190875"/>
            <a:ext cx="3974384" cy="602171"/>
          </a:xfrm>
          <a:prstGeom prst="borderCallout2">
            <a:avLst>
              <a:gd name="adj1" fmla="val 53291"/>
              <a:gd name="adj2" fmla="val 413"/>
              <a:gd name="adj3" fmla="val -10043"/>
              <a:gd name="adj4" fmla="val -62405"/>
              <a:gd name="adj5" fmla="val -245992"/>
              <a:gd name="adj6" fmla="val -14563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581650" y="1762125"/>
            <a:ext cx="5126909" cy="1729836"/>
            <a:chOff x="5581650" y="1762125"/>
            <a:chExt cx="5126909" cy="1729836"/>
          </a:xfrm>
        </xdr:grpSpPr>
        <xdr:cxnSp macro="">
          <xdr:nvCxnSpPr>
            <xdr:cNvPr id="3" name="直線矢印コネクタ 2">
              <a:extLst>
                <a:ext uri="{FF2B5EF4-FFF2-40B4-BE49-F238E27FC236}">
                  <a16:creationId xmlns:a16="http://schemas.microsoft.com/office/drawing/2014/main" id="{00000000-0008-0000-0300-000003000000}"/>
                </a:ext>
              </a:extLst>
            </xdr:cNvPr>
            <xdr:cNvCxnSpPr>
              <a:stCxn id="2" idx="2"/>
            </xdr:cNvCxnSpPr>
          </xdr:nvCxnSpPr>
          <xdr:spPr>
            <a:xfrm flipH="1" flipV="1">
              <a:off x="5581650" y="2600325"/>
              <a:ext cx="1157969" cy="891636"/>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 name="線吹き出し 2 (枠付き) 19">
              <a:extLst>
                <a:ext uri="{FF2B5EF4-FFF2-40B4-BE49-F238E27FC236}">
                  <a16:creationId xmlns:a16="http://schemas.microsoft.com/office/drawing/2014/main" id="{00000000-0008-0000-0300-000004000000}"/>
                </a:ext>
              </a:extLst>
            </xdr:cNvPr>
            <xdr:cNvSpPr/>
          </xdr:nvSpPr>
          <xdr:spPr>
            <a:xfrm>
              <a:off x="6734175" y="1762125"/>
              <a:ext cx="3974384" cy="759247"/>
            </a:xfrm>
            <a:prstGeom prst="borderCallout2">
              <a:avLst>
                <a:gd name="adj1" fmla="val 53291"/>
                <a:gd name="adj2" fmla="val 413"/>
                <a:gd name="adj3" fmla="val -48933"/>
                <a:gd name="adj4" fmla="val -15431"/>
                <a:gd name="adj5" fmla="val -107013"/>
                <a:gd name="adj6" fmla="val -1741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grp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77</xdr:col>
      <xdr:colOff>265260</xdr:colOff>
      <xdr:row>1</xdr:row>
      <xdr:rowOff>57150</xdr:rowOff>
    </xdr:from>
    <xdr:to>
      <xdr:col>85</xdr:col>
      <xdr:colOff>1889</xdr:colOff>
      <xdr:row>30</xdr:row>
      <xdr:rowOff>89201</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8371035" y="238125"/>
          <a:ext cx="5223029" cy="5356526"/>
          <a:chOff x="8371035" y="238125"/>
          <a:chExt cx="5223029" cy="5356526"/>
        </a:xfrm>
      </xdr:grpSpPr>
      <xdr:grpSp>
        <xdr:nvGrpSpPr>
          <xdr:cNvPr id="3" name="グループ化 2">
            <a:extLst>
              <a:ext uri="{FF2B5EF4-FFF2-40B4-BE49-F238E27FC236}">
                <a16:creationId xmlns:a16="http://schemas.microsoft.com/office/drawing/2014/main" id="{00000000-0008-0000-1500-000003000000}"/>
              </a:ext>
            </a:extLst>
          </xdr:cNvPr>
          <xdr:cNvGrpSpPr/>
        </xdr:nvGrpSpPr>
        <xdr:grpSpPr>
          <a:xfrm>
            <a:off x="8371035" y="1017784"/>
            <a:ext cx="5223029" cy="4576867"/>
            <a:chOff x="8428185" y="398659"/>
            <a:chExt cx="5223029" cy="4576867"/>
          </a:xfrm>
        </xdr:grpSpPr>
        <xdr:grpSp>
          <xdr:nvGrpSpPr>
            <xdr:cNvPr id="6" name="グループ化 5">
              <a:extLst>
                <a:ext uri="{FF2B5EF4-FFF2-40B4-BE49-F238E27FC236}">
                  <a16:creationId xmlns:a16="http://schemas.microsoft.com/office/drawing/2014/main" id="{00000000-0008-0000-1500-000006000000}"/>
                </a:ext>
              </a:extLst>
            </xdr:cNvPr>
            <xdr:cNvGrpSpPr/>
          </xdr:nvGrpSpPr>
          <xdr:grpSpPr>
            <a:xfrm>
              <a:off x="8428185" y="398659"/>
              <a:ext cx="5223029" cy="2365688"/>
              <a:chOff x="10684400" y="-1834977"/>
              <a:chExt cx="3174360" cy="1959900"/>
            </a:xfrm>
          </xdr:grpSpPr>
          <xdr:sp macro="" textlink="">
            <xdr:nvSpPr>
              <xdr:cNvPr id="8" name="線吹き出し 2 (枠付き) 19">
                <a:extLst>
                  <a:ext uri="{FF2B5EF4-FFF2-40B4-BE49-F238E27FC236}">
                    <a16:creationId xmlns:a16="http://schemas.microsoft.com/office/drawing/2014/main" id="{00000000-0008-0000-1500-000008000000}"/>
                  </a:ext>
                </a:extLst>
              </xdr:cNvPr>
              <xdr:cNvSpPr/>
            </xdr:nvSpPr>
            <xdr:spPr>
              <a:xfrm>
                <a:off x="10703802" y="-1834977"/>
                <a:ext cx="3154958" cy="260668"/>
              </a:xfrm>
              <a:prstGeom prst="borderCallout2">
                <a:avLst>
                  <a:gd name="adj1" fmla="val 53291"/>
                  <a:gd name="adj2" fmla="val 413"/>
                  <a:gd name="adj3" fmla="val -168670"/>
                  <a:gd name="adj4" fmla="val -7255"/>
                  <a:gd name="adj5" fmla="val -207821"/>
                  <a:gd name="adj6" fmla="val -1525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メモ欄です。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線吹き出し 2 (枠付き) 19">
                <a:extLst>
                  <a:ext uri="{FF2B5EF4-FFF2-40B4-BE49-F238E27FC236}">
                    <a16:creationId xmlns:a16="http://schemas.microsoft.com/office/drawing/2014/main" id="{00000000-0008-0000-1500-000009000000}"/>
                  </a:ext>
                </a:extLst>
              </xdr:cNvPr>
              <xdr:cNvSpPr/>
            </xdr:nvSpPr>
            <xdr:spPr>
              <a:xfrm>
                <a:off x="10697332" y="-1288268"/>
                <a:ext cx="3142914" cy="444840"/>
              </a:xfrm>
              <a:prstGeom prst="borderCallout2">
                <a:avLst>
                  <a:gd name="adj1" fmla="val 53291"/>
                  <a:gd name="adj2" fmla="val 413"/>
                  <a:gd name="adj3" fmla="val -212262"/>
                  <a:gd name="adj4" fmla="val -52524"/>
                  <a:gd name="adj5" fmla="val -193166"/>
                  <a:gd name="adj6" fmla="val -7208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活動記録の整理番号を記入します。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整理番号は、活動記録シートの</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列に記載されています。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500-00000A000000}"/>
                  </a:ext>
                </a:extLst>
              </xdr:cNvPr>
              <xdr:cNvSpPr/>
            </xdr:nvSpPr>
            <xdr:spPr>
              <a:xfrm>
                <a:off x="10684400" y="-674965"/>
                <a:ext cx="3144041" cy="799888"/>
              </a:xfrm>
              <a:prstGeom prst="borderCallout2">
                <a:avLst>
                  <a:gd name="adj1" fmla="val 53291"/>
                  <a:gd name="adj2" fmla="val 413"/>
                  <a:gd name="adj3" fmla="val -95858"/>
                  <a:gd name="adj4" fmla="val -27993"/>
                  <a:gd name="adj5" fmla="val -142226"/>
                  <a:gd name="adj6" fmla="val -5194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活動記録の活動内容をすべて表示する場合は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『999』</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活動内容を個別で表示する場合は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の番号を入力します。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7" name="線吹き出し 2 (枠付き) 19">
              <a:extLst>
                <a:ext uri="{FF2B5EF4-FFF2-40B4-BE49-F238E27FC236}">
                  <a16:creationId xmlns:a16="http://schemas.microsoft.com/office/drawing/2014/main" id="{00000000-0008-0000-1500-000007000000}"/>
                </a:ext>
              </a:extLst>
            </xdr:cNvPr>
            <xdr:cNvSpPr/>
          </xdr:nvSpPr>
          <xdr:spPr>
            <a:xfrm>
              <a:off x="8477250" y="4010025"/>
              <a:ext cx="5173143" cy="965501"/>
            </a:xfrm>
            <a:prstGeom prst="borderCallout2">
              <a:avLst>
                <a:gd name="adj1" fmla="val 53291"/>
                <a:gd name="adj2" fmla="val 413"/>
                <a:gd name="adj3" fmla="val -103752"/>
                <a:gd name="adj4" fmla="val -22100"/>
                <a:gd name="adj5" fmla="val -178729"/>
                <a:gd name="adj6" fmla="val -6777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色のあるセルには自由に記載できます。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線吹き出し 2 (枠付き) 19">
            <a:extLst>
              <a:ext uri="{FF2B5EF4-FFF2-40B4-BE49-F238E27FC236}">
                <a16:creationId xmlns:a16="http://schemas.microsoft.com/office/drawing/2014/main" id="{00000000-0008-0000-1500-000004000000}"/>
              </a:ext>
            </a:extLst>
          </xdr:cNvPr>
          <xdr:cNvSpPr/>
        </xdr:nvSpPr>
        <xdr:spPr>
          <a:xfrm>
            <a:off x="8401050" y="3505200"/>
            <a:ext cx="5173143" cy="965501"/>
          </a:xfrm>
          <a:prstGeom prst="borderCallout2">
            <a:avLst>
              <a:gd name="adj1" fmla="val 53291"/>
              <a:gd name="adj2" fmla="val 413"/>
              <a:gd name="adj3" fmla="val -86981"/>
              <a:gd name="adj4" fmla="val -43643"/>
              <a:gd name="adj5" fmla="val -141241"/>
              <a:gd name="adj6" fmla="val -12099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写真は活動内容がわかるものを張り付けます。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複数の活動写真を貼り付けることも可能です。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8429625" y="238125"/>
            <a:ext cx="4424160"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整理番号と活動項目番号を記入することと各項目が自動入力されます。</a:t>
            </a:r>
          </a:p>
        </xdr:txBody>
      </xdr:sp>
    </xdr:grp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15</xdr:col>
      <xdr:colOff>43213</xdr:colOff>
      <xdr:row>1</xdr:row>
      <xdr:rowOff>47625</xdr:rowOff>
    </xdr:from>
    <xdr:to>
      <xdr:col>19</xdr:col>
      <xdr:colOff>914402</xdr:colOff>
      <xdr:row>51</xdr:row>
      <xdr:rowOff>0</xdr:rowOff>
    </xdr:to>
    <xdr:grpSp>
      <xdr:nvGrpSpPr>
        <xdr:cNvPr id="11" name="グループ化 10">
          <a:extLst>
            <a:ext uri="{FF2B5EF4-FFF2-40B4-BE49-F238E27FC236}">
              <a16:creationId xmlns:a16="http://schemas.microsoft.com/office/drawing/2014/main" id="{00000000-0008-0000-1600-00000B000000}"/>
            </a:ext>
          </a:extLst>
        </xdr:cNvPr>
        <xdr:cNvGrpSpPr/>
      </xdr:nvGrpSpPr>
      <xdr:grpSpPr>
        <a:xfrm>
          <a:off x="12444763" y="295275"/>
          <a:ext cx="5243164" cy="12020550"/>
          <a:chOff x="12444763" y="295275"/>
          <a:chExt cx="5243164" cy="12725399"/>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12459737" y="2768917"/>
            <a:ext cx="4913519" cy="673547"/>
          </a:xfrm>
          <a:prstGeom prst="borderCallout2">
            <a:avLst>
              <a:gd name="adj1" fmla="val 53291"/>
              <a:gd name="adj2" fmla="val 413"/>
              <a:gd name="adj3" fmla="val -81612"/>
              <a:gd name="adj4" fmla="val -90017"/>
              <a:gd name="adj5" fmla="val -54506"/>
              <a:gd name="adj6" fmla="val -23445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600-000004000000}"/>
              </a:ext>
            </a:extLst>
          </xdr:cNvPr>
          <xdr:cNvSpPr/>
        </xdr:nvSpPr>
        <xdr:spPr>
          <a:xfrm>
            <a:off x="12444763" y="3641568"/>
            <a:ext cx="5224111" cy="1996650"/>
          </a:xfrm>
          <a:prstGeom prst="borderCallout2">
            <a:avLst>
              <a:gd name="adj1" fmla="val 16772"/>
              <a:gd name="adj2" fmla="val 207"/>
              <a:gd name="adj3" fmla="val -5959"/>
              <a:gd name="adj4" fmla="val -132523"/>
              <a:gd name="adj5" fmla="val 4342"/>
              <a:gd name="adj6" fmla="val -203913"/>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600-000005000000}"/>
              </a:ext>
            </a:extLst>
          </xdr:cNvPr>
          <xdr:cNvSpPr/>
        </xdr:nvSpPr>
        <xdr:spPr>
          <a:xfrm>
            <a:off x="12471598" y="6512570"/>
            <a:ext cx="4959154" cy="1555573"/>
          </a:xfrm>
          <a:prstGeom prst="borderCallout2">
            <a:avLst>
              <a:gd name="adj1" fmla="val 53291"/>
              <a:gd name="adj2" fmla="val 413"/>
              <a:gd name="adj3" fmla="val -40827"/>
              <a:gd name="adj4" fmla="val -120943"/>
              <a:gd name="adj5" fmla="val -71009"/>
              <a:gd name="adj6" fmla="val -13507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農地維持又は資源向上（共同）と資源向上（長寿命化）を分けて記入してください。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600-000006000000}"/>
              </a:ext>
            </a:extLst>
          </xdr:cNvPr>
          <xdr:cNvSpPr/>
        </xdr:nvSpPr>
        <xdr:spPr>
          <a:xfrm>
            <a:off x="12477040" y="8338416"/>
            <a:ext cx="4975851" cy="2886914"/>
          </a:xfrm>
          <a:prstGeom prst="borderCallout2">
            <a:avLst>
              <a:gd name="adj1" fmla="val 10505"/>
              <a:gd name="adj2" fmla="val 413"/>
              <a:gd name="adj3" fmla="val -15738"/>
              <a:gd name="adj4" fmla="val -45094"/>
              <a:gd name="adj5" fmla="val -36941"/>
              <a:gd name="adj6" fmla="val -5516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600-000007000000}"/>
              </a:ext>
            </a:extLst>
          </xdr:cNvPr>
          <xdr:cNvSpPr/>
        </xdr:nvSpPr>
        <xdr:spPr>
          <a:xfrm>
            <a:off x="12455668" y="11449403"/>
            <a:ext cx="5232259" cy="1571271"/>
          </a:xfrm>
          <a:prstGeom prst="borderCallout2">
            <a:avLst>
              <a:gd name="adj1" fmla="val 53291"/>
              <a:gd name="adj2" fmla="val 413"/>
              <a:gd name="adj3" fmla="val 22207"/>
              <a:gd name="adj4" fmla="val -29234"/>
              <a:gd name="adj5" fmla="val -98074"/>
              <a:gd name="adj6" fmla="val -4168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600-000008000000}"/>
              </a:ext>
            </a:extLst>
          </xdr:cNvPr>
          <xdr:cNvSpPr/>
        </xdr:nvSpPr>
        <xdr:spPr>
          <a:xfrm>
            <a:off x="12462410" y="5835948"/>
            <a:ext cx="4914187" cy="507734"/>
          </a:xfrm>
          <a:prstGeom prst="borderCallout2">
            <a:avLst>
              <a:gd name="adj1" fmla="val 53291"/>
              <a:gd name="adj2" fmla="val 413"/>
              <a:gd name="adj3" fmla="val -155257"/>
              <a:gd name="adj4" fmla="val -123383"/>
              <a:gd name="adj5" fmla="val -324746"/>
              <a:gd name="adj6" fmla="val -16770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600-000009000000}"/>
              </a:ext>
            </a:extLst>
          </xdr:cNvPr>
          <xdr:cNvSpPr>
            <a:spLocks noChangeArrowheads="1"/>
          </xdr:cNvSpPr>
        </xdr:nvSpPr>
        <xdr:spPr bwMode="auto">
          <a:xfrm>
            <a:off x="12448613" y="295275"/>
            <a:ext cx="4956406" cy="2326766"/>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oneCellAnchor>
    <xdr:from>
      <xdr:col>0</xdr:col>
      <xdr:colOff>81308</xdr:colOff>
      <xdr:row>2</xdr:row>
      <xdr:rowOff>197469</xdr:rowOff>
    </xdr:from>
    <xdr:ext cx="275717" cy="2065181"/>
    <xdr:sp macro="" textlink="">
      <xdr:nvSpPr>
        <xdr:cNvPr id="10" name="テキスト ボックス 9">
          <a:extLst>
            <a:ext uri="{FF2B5EF4-FFF2-40B4-BE49-F238E27FC236}">
              <a16:creationId xmlns:a16="http://schemas.microsoft.com/office/drawing/2014/main" id="{00000000-0008-0000-1600-00000A000000}"/>
            </a:ext>
          </a:extLst>
        </xdr:cNvPr>
        <xdr:cNvSpPr txBox="1"/>
      </xdr:nvSpPr>
      <xdr:spPr>
        <a:xfrm rot="16200000">
          <a:off x="-813424" y="1580067"/>
          <a:ext cx="2065181"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←番号は作業日報で参照される</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48</xdr:col>
      <xdr:colOff>1</xdr:colOff>
      <xdr:row>1</xdr:row>
      <xdr:rowOff>82954</xdr:rowOff>
    </xdr:from>
    <xdr:to>
      <xdr:col>89</xdr:col>
      <xdr:colOff>224234</xdr:colOff>
      <xdr:row>25</xdr:row>
      <xdr:rowOff>133350</xdr:rowOff>
    </xdr:to>
    <xdr:grpSp>
      <xdr:nvGrpSpPr>
        <xdr:cNvPr id="22" name="グループ化 21">
          <a:extLst>
            <a:ext uri="{FF2B5EF4-FFF2-40B4-BE49-F238E27FC236}">
              <a16:creationId xmlns:a16="http://schemas.microsoft.com/office/drawing/2014/main" id="{00000000-0008-0000-1700-000016000000}"/>
            </a:ext>
          </a:extLst>
        </xdr:cNvPr>
        <xdr:cNvGrpSpPr/>
      </xdr:nvGrpSpPr>
      <xdr:grpSpPr>
        <a:xfrm>
          <a:off x="4600576" y="263929"/>
          <a:ext cx="11244658" cy="4231871"/>
          <a:chOff x="5779159" y="121054"/>
          <a:chExt cx="7166384" cy="4231871"/>
        </a:xfrm>
      </xdr:grpSpPr>
      <xdr:sp macro="" textlink="">
        <xdr:nvSpPr>
          <xdr:cNvPr id="10" name="線吹き出し 2 (枠付き) 19">
            <a:extLst>
              <a:ext uri="{FF2B5EF4-FFF2-40B4-BE49-F238E27FC236}">
                <a16:creationId xmlns:a16="http://schemas.microsoft.com/office/drawing/2014/main" id="{00000000-0008-0000-1700-00000A000000}"/>
              </a:ext>
            </a:extLst>
          </xdr:cNvPr>
          <xdr:cNvSpPr/>
        </xdr:nvSpPr>
        <xdr:spPr>
          <a:xfrm>
            <a:off x="7764443" y="1171574"/>
            <a:ext cx="5160299" cy="495301"/>
          </a:xfrm>
          <a:prstGeom prst="borderCallout2">
            <a:avLst>
              <a:gd name="adj1" fmla="val 53291"/>
              <a:gd name="adj2" fmla="val 413"/>
              <a:gd name="adj3" fmla="val -161787"/>
              <a:gd name="adj4" fmla="val -3078"/>
              <a:gd name="adj5" fmla="val -184646"/>
              <a:gd name="adj6" fmla="val -730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金銭出納簿の領収書番号を入力します。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線吹き出し 2 (枠付き) 19">
            <a:extLst>
              <a:ext uri="{FF2B5EF4-FFF2-40B4-BE49-F238E27FC236}">
                <a16:creationId xmlns:a16="http://schemas.microsoft.com/office/drawing/2014/main" id="{00000000-0008-0000-1700-000009000000}"/>
              </a:ext>
            </a:extLst>
          </xdr:cNvPr>
          <xdr:cNvSpPr/>
        </xdr:nvSpPr>
        <xdr:spPr>
          <a:xfrm>
            <a:off x="7770840" y="3727247"/>
            <a:ext cx="5142444" cy="625678"/>
          </a:xfrm>
          <a:prstGeom prst="borderCallout2">
            <a:avLst>
              <a:gd name="adj1" fmla="val 53291"/>
              <a:gd name="adj2" fmla="val 413"/>
              <a:gd name="adj3" fmla="val 20619"/>
              <a:gd name="adj4" fmla="val -12753"/>
              <a:gd name="adj5" fmla="val 69394"/>
              <a:gd name="adj6" fmla="val -2402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メモの書き込みが可能です。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700-00000D000000}"/>
              </a:ext>
            </a:extLst>
          </xdr:cNvPr>
          <xdr:cNvSpPr/>
        </xdr:nvSpPr>
        <xdr:spPr>
          <a:xfrm>
            <a:off x="7772400" y="2533650"/>
            <a:ext cx="5173143" cy="965501"/>
          </a:xfrm>
          <a:prstGeom prst="borderCallout2">
            <a:avLst>
              <a:gd name="adj1" fmla="val 53291"/>
              <a:gd name="adj2" fmla="val 413"/>
              <a:gd name="adj3" fmla="val -44559"/>
              <a:gd name="adj4" fmla="val -25038"/>
              <a:gd name="adj5" fmla="val -48506"/>
              <a:gd name="adj6" fmla="val -4529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記載は任意（必要に応じて記載）です。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Rectangle 65">
            <a:extLst>
              <a:ext uri="{FF2B5EF4-FFF2-40B4-BE49-F238E27FC236}">
                <a16:creationId xmlns:a16="http://schemas.microsoft.com/office/drawing/2014/main" id="{00000000-0008-0000-1700-00000E000000}"/>
              </a:ext>
            </a:extLst>
          </xdr:cNvPr>
          <xdr:cNvSpPr>
            <a:spLocks noChangeArrowheads="1"/>
          </xdr:cNvSpPr>
        </xdr:nvSpPr>
        <xdr:spPr bwMode="auto">
          <a:xfrm>
            <a:off x="7772400" y="121054"/>
            <a:ext cx="5172075" cy="945745"/>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grpSp>
        <xdr:nvGrpSpPr>
          <xdr:cNvPr id="21" name="グループ化 20">
            <a:extLst>
              <a:ext uri="{FF2B5EF4-FFF2-40B4-BE49-F238E27FC236}">
                <a16:creationId xmlns:a16="http://schemas.microsoft.com/office/drawing/2014/main" id="{00000000-0008-0000-1700-000015000000}"/>
              </a:ext>
            </a:extLst>
          </xdr:cNvPr>
          <xdr:cNvGrpSpPr/>
        </xdr:nvGrpSpPr>
        <xdr:grpSpPr>
          <a:xfrm>
            <a:off x="5779159" y="1143000"/>
            <a:ext cx="7154895" cy="1057274"/>
            <a:chOff x="5779159" y="1143000"/>
            <a:chExt cx="7154895" cy="1057274"/>
          </a:xfrm>
        </xdr:grpSpPr>
        <xdr:sp macro="" textlink="">
          <xdr:nvSpPr>
            <xdr:cNvPr id="11" name="線吹き出し 2 (枠付き) 19">
              <a:extLst>
                <a:ext uri="{FF2B5EF4-FFF2-40B4-BE49-F238E27FC236}">
                  <a16:creationId xmlns:a16="http://schemas.microsoft.com/office/drawing/2014/main" id="{00000000-0008-0000-1700-00000B000000}"/>
                </a:ext>
              </a:extLst>
            </xdr:cNvPr>
            <xdr:cNvSpPr/>
          </xdr:nvSpPr>
          <xdr:spPr>
            <a:xfrm>
              <a:off x="7793454" y="1771179"/>
              <a:ext cx="5140600" cy="429095"/>
            </a:xfrm>
            <a:prstGeom prst="borderCallout2">
              <a:avLst>
                <a:gd name="adj1" fmla="val 53291"/>
                <a:gd name="adj2" fmla="val 413"/>
                <a:gd name="adj3" fmla="val -100248"/>
                <a:gd name="adj4" fmla="val -12396"/>
                <a:gd name="adj5" fmla="val -233246"/>
                <a:gd name="adj6" fmla="val -14620"/>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wrap="square"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）シートの基本情報入力欄のデータから表示。</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cxnSp macro="">
          <xdr:nvCxnSpPr>
            <xdr:cNvPr id="16" name="直線矢印コネクタ 15">
              <a:extLst>
                <a:ext uri="{FF2B5EF4-FFF2-40B4-BE49-F238E27FC236}">
                  <a16:creationId xmlns:a16="http://schemas.microsoft.com/office/drawing/2014/main" id="{00000000-0008-0000-1700-000010000000}"/>
                </a:ext>
              </a:extLst>
            </xdr:cNvPr>
            <xdr:cNvCxnSpPr>
              <a:stCxn id="11" idx="2"/>
            </xdr:cNvCxnSpPr>
          </xdr:nvCxnSpPr>
          <xdr:spPr>
            <a:xfrm flipH="1" flipV="1">
              <a:off x="5779159" y="1143000"/>
              <a:ext cx="2014295" cy="84272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13</xdr:col>
      <xdr:colOff>22227</xdr:colOff>
      <xdr:row>0</xdr:row>
      <xdr:rowOff>171450</xdr:rowOff>
    </xdr:from>
    <xdr:to>
      <xdr:col>18</xdr:col>
      <xdr:colOff>285750</xdr:colOff>
      <xdr:row>15</xdr:row>
      <xdr:rowOff>73413</xdr:rowOff>
    </xdr:to>
    <xdr:grpSp>
      <xdr:nvGrpSpPr>
        <xdr:cNvPr id="6" name="グループ化 5">
          <a:extLst>
            <a:ext uri="{FF2B5EF4-FFF2-40B4-BE49-F238E27FC236}">
              <a16:creationId xmlns:a16="http://schemas.microsoft.com/office/drawing/2014/main" id="{00000000-0008-0000-1800-000006000000}"/>
            </a:ext>
          </a:extLst>
        </xdr:cNvPr>
        <xdr:cNvGrpSpPr/>
      </xdr:nvGrpSpPr>
      <xdr:grpSpPr>
        <a:xfrm>
          <a:off x="8147052" y="171450"/>
          <a:ext cx="3435348" cy="3521463"/>
          <a:chOff x="8147052" y="171450"/>
          <a:chExt cx="3435348" cy="3521463"/>
        </a:xfrm>
      </xdr:grpSpPr>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8147052" y="171450"/>
            <a:ext cx="3390896" cy="3521463"/>
            <a:chOff x="7539322" y="112058"/>
            <a:chExt cx="3190722" cy="1522756"/>
          </a:xfrm>
        </xdr:grpSpPr>
        <xdr:sp macro="" textlink="">
          <xdr:nvSpPr>
            <xdr:cNvPr id="3" name="Rectangle 65">
              <a:extLst>
                <a:ext uri="{FF2B5EF4-FFF2-40B4-BE49-F238E27FC236}">
                  <a16:creationId xmlns:a16="http://schemas.microsoft.com/office/drawing/2014/main" id="{00000000-0008-0000-18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800-000004000000}"/>
                </a:ext>
              </a:extLst>
            </xdr:cNvPr>
            <xdr:cNvSpPr>
              <a:spLocks noChangeArrowheads="1"/>
            </xdr:cNvSpPr>
          </xdr:nvSpPr>
          <xdr:spPr bwMode="auto">
            <a:xfrm>
              <a:off x="7539322" y="1123384"/>
              <a:ext cx="3184749" cy="511430"/>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sp macro="" textlink="">
        <xdr:nvSpPr>
          <xdr:cNvPr id="5" name="線吹き出し 2 (枠付き) 19">
            <a:extLst>
              <a:ext uri="{FF2B5EF4-FFF2-40B4-BE49-F238E27FC236}">
                <a16:creationId xmlns:a16="http://schemas.microsoft.com/office/drawing/2014/main" id="{00000000-0008-0000-1800-000005000000}"/>
              </a:ext>
            </a:extLst>
          </xdr:cNvPr>
          <xdr:cNvSpPr/>
        </xdr:nvSpPr>
        <xdr:spPr>
          <a:xfrm>
            <a:off x="8162925" y="1628775"/>
            <a:ext cx="3419475" cy="757889"/>
          </a:xfrm>
          <a:prstGeom prst="borderCallout2">
            <a:avLst>
              <a:gd name="adj1" fmla="val 53291"/>
              <a:gd name="adj2" fmla="val 413"/>
              <a:gd name="adj3" fmla="val -51131"/>
              <a:gd name="adj4" fmla="val -15333"/>
              <a:gd name="adj5" fmla="val -109745"/>
              <a:gd name="adj6" fmla="val -20360"/>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23</xdr:col>
      <xdr:colOff>57150</xdr:colOff>
      <xdr:row>1</xdr:row>
      <xdr:rowOff>47625</xdr:rowOff>
    </xdr:from>
    <xdr:to>
      <xdr:col>35</xdr:col>
      <xdr:colOff>600965</xdr:colOff>
      <xdr:row>194</xdr:row>
      <xdr:rowOff>73828</xdr:rowOff>
    </xdr:to>
    <xdr:grpSp>
      <xdr:nvGrpSpPr>
        <xdr:cNvPr id="33" name="グループ化 32">
          <a:extLst>
            <a:ext uri="{FF2B5EF4-FFF2-40B4-BE49-F238E27FC236}">
              <a16:creationId xmlns:a16="http://schemas.microsoft.com/office/drawing/2014/main" id="{00000000-0008-0000-1900-000021000000}"/>
            </a:ext>
          </a:extLst>
        </xdr:cNvPr>
        <xdr:cNvGrpSpPr/>
      </xdr:nvGrpSpPr>
      <xdr:grpSpPr>
        <a:xfrm>
          <a:off x="8259856" y="282949"/>
          <a:ext cx="6393285" cy="69065644"/>
          <a:chOff x="8258175" y="285750"/>
          <a:chExt cx="6401690" cy="69082453"/>
        </a:xfrm>
      </xdr:grpSpPr>
      <xdr:grpSp>
        <xdr:nvGrpSpPr>
          <xdr:cNvPr id="31" name="グループ化 30">
            <a:extLst>
              <a:ext uri="{FF2B5EF4-FFF2-40B4-BE49-F238E27FC236}">
                <a16:creationId xmlns:a16="http://schemas.microsoft.com/office/drawing/2014/main" id="{00000000-0008-0000-1900-00001F000000}"/>
              </a:ext>
            </a:extLst>
          </xdr:cNvPr>
          <xdr:cNvGrpSpPr/>
        </xdr:nvGrpSpPr>
        <xdr:grpSpPr>
          <a:xfrm>
            <a:off x="8258175" y="285750"/>
            <a:ext cx="6401690" cy="69082453"/>
            <a:chOff x="8258175" y="285750"/>
            <a:chExt cx="6401690" cy="69082453"/>
          </a:xfrm>
        </xdr:grpSpPr>
        <xdr:grpSp>
          <xdr:nvGrpSpPr>
            <xdr:cNvPr id="5" name="グループ化 4">
              <a:extLst>
                <a:ext uri="{FF2B5EF4-FFF2-40B4-BE49-F238E27FC236}">
                  <a16:creationId xmlns:a16="http://schemas.microsoft.com/office/drawing/2014/main" id="{00000000-0008-0000-1900-000005000000}"/>
                </a:ext>
              </a:extLst>
            </xdr:cNvPr>
            <xdr:cNvGrpSpPr/>
          </xdr:nvGrpSpPr>
          <xdr:grpSpPr>
            <a:xfrm>
              <a:off x="8258175" y="285750"/>
              <a:ext cx="6401690" cy="69082453"/>
              <a:chOff x="8258175" y="285750"/>
              <a:chExt cx="6668390" cy="69206278"/>
            </a:xfrm>
          </xdr:grpSpPr>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8258175" y="285750"/>
                <a:ext cx="6668390" cy="69206278"/>
                <a:chOff x="8105775" y="304800"/>
                <a:chExt cx="6668390" cy="69623053"/>
              </a:xfrm>
            </xdr:grpSpPr>
            <xdr:sp macro="" textlink="">
              <xdr:nvSpPr>
                <xdr:cNvPr id="6" name="線吹き出し 2 (枠付き) 19">
                  <a:extLst>
                    <a:ext uri="{FF2B5EF4-FFF2-40B4-BE49-F238E27FC236}">
                      <a16:creationId xmlns:a16="http://schemas.microsoft.com/office/drawing/2014/main" id="{00000000-0008-0000-1900-000006000000}"/>
                    </a:ext>
                  </a:extLst>
                </xdr:cNvPr>
                <xdr:cNvSpPr/>
              </xdr:nvSpPr>
              <xdr:spPr>
                <a:xfrm>
                  <a:off x="9180778" y="62486603"/>
                  <a:ext cx="4944874" cy="763819"/>
                </a:xfrm>
                <a:prstGeom prst="borderCallout2">
                  <a:avLst>
                    <a:gd name="adj1" fmla="val 53291"/>
                    <a:gd name="adj2" fmla="val 413"/>
                    <a:gd name="adj3" fmla="val -48915"/>
                    <a:gd name="adj4" fmla="val -17164"/>
                    <a:gd name="adj5" fmla="val -64234"/>
                    <a:gd name="adj6" fmla="val -4760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cxnSp macro="">
              <xdr:nvCxnSpPr>
                <xdr:cNvPr id="29" name="直線矢印コネクタ 28">
                  <a:extLst>
                    <a:ext uri="{FF2B5EF4-FFF2-40B4-BE49-F238E27FC236}">
                      <a16:creationId xmlns:a16="http://schemas.microsoft.com/office/drawing/2014/main" id="{00000000-0008-0000-1900-00001D000000}"/>
                    </a:ext>
                  </a:extLst>
                </xdr:cNvPr>
                <xdr:cNvCxnSpPr/>
              </xdr:nvCxnSpPr>
              <xdr:spPr>
                <a:xfrm flipH="1">
                  <a:off x="8105775" y="48348900"/>
                  <a:ext cx="1047750" cy="28575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28" name="グループ化 27">
                  <a:extLst>
                    <a:ext uri="{FF2B5EF4-FFF2-40B4-BE49-F238E27FC236}">
                      <a16:creationId xmlns:a16="http://schemas.microsoft.com/office/drawing/2014/main" id="{00000000-0008-0000-1900-00001C000000}"/>
                    </a:ext>
                  </a:extLst>
                </xdr:cNvPr>
                <xdr:cNvGrpSpPr/>
              </xdr:nvGrpSpPr>
              <xdr:grpSpPr>
                <a:xfrm>
                  <a:off x="9115425" y="304800"/>
                  <a:ext cx="5658740" cy="69623053"/>
                  <a:chOff x="9115425" y="304800"/>
                  <a:chExt cx="5658740" cy="69623053"/>
                </a:xfrm>
              </xdr:grpSpPr>
              <xdr:sp macro="" textlink="">
                <xdr:nvSpPr>
                  <xdr:cNvPr id="9" name="線吹き出し 2 (枠付き) 19">
                    <a:extLst>
                      <a:ext uri="{FF2B5EF4-FFF2-40B4-BE49-F238E27FC236}">
                        <a16:creationId xmlns:a16="http://schemas.microsoft.com/office/drawing/2014/main" id="{00000000-0008-0000-1900-000009000000}"/>
                      </a:ext>
                    </a:extLst>
                  </xdr:cNvPr>
                  <xdr:cNvSpPr/>
                </xdr:nvSpPr>
                <xdr:spPr>
                  <a:xfrm>
                    <a:off x="9222791" y="17030204"/>
                    <a:ext cx="5026650" cy="1200461"/>
                  </a:xfrm>
                  <a:prstGeom prst="borderCallout2">
                    <a:avLst>
                      <a:gd name="adj1" fmla="val 53291"/>
                      <a:gd name="adj2" fmla="val 413"/>
                      <a:gd name="adj3" fmla="val 53769"/>
                      <a:gd name="adj4" fmla="val -14351"/>
                      <a:gd name="adj5" fmla="val 140068"/>
                      <a:gd name="adj6" fmla="val -3187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・持越金がある場合はセルの色が変わるため、備考欄はプルダウンリストから「別紙のとおり」を選択し、「別紙３ 持越金使用予定表」または「持越金の使用内訳書（任意様式）」を作成し、添付してください。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万円以上である場合には、指定様式である「別紙３ 持越金使用予定表」を作成し、添付してください。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900-00000A000000}"/>
                      </a:ext>
                    </a:extLst>
                  </xdr:cNvPr>
                  <xdr:cNvSpPr/>
                </xdr:nvSpPr>
                <xdr:spPr>
                  <a:xfrm>
                    <a:off x="9138298" y="23168467"/>
                    <a:ext cx="5217942" cy="987462"/>
                  </a:xfrm>
                  <a:prstGeom prst="borderCallout2">
                    <a:avLst>
                      <a:gd name="adj1" fmla="val 53291"/>
                      <a:gd name="adj2" fmla="val 413"/>
                      <a:gd name="adj3" fmla="val 78340"/>
                      <a:gd name="adj4" fmla="val -83792"/>
                      <a:gd name="adj5" fmla="val 131150"/>
                      <a:gd name="adj6" fmla="val -9445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「計画」欄は、「活動計画書」をもとに自動で作成されます。</a:t>
                    </a:r>
                    <a:endPar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計画に位置づけた活動項目の計画欄→「○」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計画に位置づけていない活動項目の計画欄→「ー」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900-00000B000000}"/>
                      </a:ext>
                    </a:extLst>
                  </xdr:cNvPr>
                  <xdr:cNvSpPr/>
                </xdr:nvSpPr>
                <xdr:spPr>
                  <a:xfrm>
                    <a:off x="9202612" y="24436652"/>
                    <a:ext cx="5119111" cy="1658392"/>
                  </a:xfrm>
                  <a:prstGeom prst="borderCallout2">
                    <a:avLst>
                      <a:gd name="adj1" fmla="val 37355"/>
                      <a:gd name="adj2" fmla="val 413"/>
                      <a:gd name="adj3" fmla="val -15773"/>
                      <a:gd name="adj4" fmla="val -41533"/>
                      <a:gd name="adj5" fmla="val 14251"/>
                      <a:gd name="adj6" fmla="val -8493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「実施」欄は、一部（オレンジ着色セル）を除き、活動記録をもとに自動で作成されます。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900-00000C000000}"/>
                      </a:ext>
                    </a:extLst>
                  </xdr:cNvPr>
                  <xdr:cNvSpPr/>
                </xdr:nvSpPr>
                <xdr:spPr>
                  <a:xfrm>
                    <a:off x="9146627" y="26953110"/>
                    <a:ext cx="5196101" cy="1434749"/>
                  </a:xfrm>
                  <a:prstGeom prst="borderCallout2">
                    <a:avLst>
                      <a:gd name="adj1" fmla="val 53291"/>
                      <a:gd name="adj2" fmla="val 413"/>
                      <a:gd name="adj3" fmla="val -52385"/>
                      <a:gd name="adj4" fmla="val -10199"/>
                      <a:gd name="adj5" fmla="val -157587"/>
                      <a:gd name="adj6" fmla="val -4986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「備考」欄：「実施」欄が「</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点検（機能診断）結果に応じて実施のものはプルダウンリストから選択してください。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900-00000D000000}"/>
                      </a:ext>
                    </a:extLst>
                  </xdr:cNvPr>
                  <xdr:cNvSpPr/>
                </xdr:nvSpPr>
                <xdr:spPr>
                  <a:xfrm>
                    <a:off x="9134471" y="29343727"/>
                    <a:ext cx="5229229" cy="2776607"/>
                  </a:xfrm>
                  <a:prstGeom prst="borderCallout2">
                    <a:avLst>
                      <a:gd name="adj1" fmla="val 53291"/>
                      <a:gd name="adj2" fmla="val 413"/>
                      <a:gd name="adj3" fmla="val -101446"/>
                      <a:gd name="adj4" fmla="val -16363"/>
                      <a:gd name="adj5" fmla="val -116060"/>
                      <a:gd name="adj6" fmla="val -52764"/>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研修は、５年間の活動期間で１回以上実施します。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当該年度に実施した場合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前年度以前に実施済みの場合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実施済み</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次年度以降に実施予定の場合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予定</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と記入してください。（備考欄の</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濃い色</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薄い色</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のどちらもプルダウンから選択できます）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900-00000E000000}"/>
                      </a:ext>
                    </a:extLst>
                  </xdr:cNvPr>
                  <xdr:cNvSpPr/>
                </xdr:nvSpPr>
                <xdr:spPr>
                  <a:xfrm>
                    <a:off x="9384685" y="43686559"/>
                    <a:ext cx="4959964" cy="1211106"/>
                  </a:xfrm>
                  <a:prstGeom prst="borderCallout2">
                    <a:avLst>
                      <a:gd name="adj1" fmla="val 53291"/>
                      <a:gd name="adj2" fmla="val 413"/>
                      <a:gd name="adj3" fmla="val 122247"/>
                      <a:gd name="adj4" fmla="val -12224"/>
                      <a:gd name="adj5" fmla="val 135585"/>
                      <a:gd name="adj6" fmla="val -26408"/>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追加する場合、行をコピーして追加してください。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（追加する場合の例）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120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行目をコピー、</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121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行目に挿入</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行の挿入のみでは、「活動項目」、「計画」、「実施」の欄は自動入力されませんので、ご留意ください。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900-00000F000000}"/>
                      </a:ext>
                    </a:extLst>
                  </xdr:cNvPr>
                  <xdr:cNvSpPr/>
                </xdr:nvSpPr>
                <xdr:spPr>
                  <a:xfrm>
                    <a:off x="9164431" y="61586212"/>
                    <a:ext cx="5026285" cy="316533"/>
                  </a:xfrm>
                  <a:prstGeom prst="borderCallout2">
                    <a:avLst>
                      <a:gd name="adj1" fmla="val 53291"/>
                      <a:gd name="adj2" fmla="val 413"/>
                      <a:gd name="adj3" fmla="val 57133"/>
                      <a:gd name="adj4" fmla="val -8763"/>
                      <a:gd name="adj5" fmla="val 12392"/>
                      <a:gd name="adj6" fmla="val -1266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900-000010000000}"/>
                      </a:ext>
                    </a:extLst>
                  </xdr:cNvPr>
                  <xdr:cNvSpPr/>
                </xdr:nvSpPr>
                <xdr:spPr>
                  <a:xfrm>
                    <a:off x="9158253" y="60389820"/>
                    <a:ext cx="5023341" cy="540176"/>
                  </a:xfrm>
                  <a:prstGeom prst="borderCallout2">
                    <a:avLst>
                      <a:gd name="adj1" fmla="val 35652"/>
                      <a:gd name="adj2" fmla="val -345"/>
                      <a:gd name="adj3" fmla="val 71967"/>
                      <a:gd name="adj4" fmla="val -48246"/>
                      <a:gd name="adj5" fmla="val 98662"/>
                      <a:gd name="adj6" fmla="val -5785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900-000011000000}"/>
                      </a:ext>
                    </a:extLst>
                  </xdr:cNvPr>
                  <xdr:cNvSpPr/>
                </xdr:nvSpPr>
                <xdr:spPr>
                  <a:xfrm>
                    <a:off x="9204494" y="63743698"/>
                    <a:ext cx="4889518" cy="540176"/>
                  </a:xfrm>
                  <a:prstGeom prst="borderCallout2">
                    <a:avLst>
                      <a:gd name="adj1" fmla="val 53291"/>
                      <a:gd name="adj2" fmla="val 413"/>
                      <a:gd name="adj3" fmla="val 351712"/>
                      <a:gd name="adj4" fmla="val -11102"/>
                      <a:gd name="adj5" fmla="val 386115"/>
                      <a:gd name="adj6" fmla="val -2374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追加する行をコピーして挿入してください。</a:t>
                    </a:r>
                  </a:p>
                </xdr:txBody>
              </xdr:sp>
              <xdr:sp macro="" textlink="">
                <xdr:nvSpPr>
                  <xdr:cNvPr id="18" name="線吹き出し 2 (枠付き) 19">
                    <a:extLst>
                      <a:ext uri="{FF2B5EF4-FFF2-40B4-BE49-F238E27FC236}">
                        <a16:creationId xmlns:a16="http://schemas.microsoft.com/office/drawing/2014/main" id="{00000000-0008-0000-1900-000012000000}"/>
                      </a:ext>
                    </a:extLst>
                  </xdr:cNvPr>
                  <xdr:cNvSpPr/>
                </xdr:nvSpPr>
                <xdr:spPr>
                  <a:xfrm>
                    <a:off x="9122815" y="59128400"/>
                    <a:ext cx="5086002" cy="763819"/>
                  </a:xfrm>
                  <a:prstGeom prst="borderCallout2">
                    <a:avLst>
                      <a:gd name="adj1" fmla="val 53291"/>
                      <a:gd name="adj2" fmla="val 413"/>
                      <a:gd name="adj3" fmla="val 84132"/>
                      <a:gd name="adj4" fmla="val -29738"/>
                      <a:gd name="adj5" fmla="val 144940"/>
                      <a:gd name="adj6" fmla="val -12534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各路線毎に「実績の合計」が「計画の延べ数量」を上回る場合は延べ数量の変更（変更届出）を行うこと。</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900-000013000000}"/>
                      </a:ext>
                    </a:extLst>
                  </xdr:cNvPr>
                  <xdr:cNvSpPr/>
                </xdr:nvSpPr>
                <xdr:spPr>
                  <a:xfrm>
                    <a:off x="9199708" y="65212139"/>
                    <a:ext cx="5574177" cy="540176"/>
                  </a:xfrm>
                  <a:prstGeom prst="borderCallout2">
                    <a:avLst>
                      <a:gd name="adj1" fmla="val 53291"/>
                      <a:gd name="adj2" fmla="val 413"/>
                      <a:gd name="adj3" fmla="val 270577"/>
                      <a:gd name="adj4" fmla="val -10706"/>
                      <a:gd name="adj5" fmla="val 290717"/>
                      <a:gd name="adj6" fmla="val -9103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900-000014000000}"/>
                      </a:ext>
                    </a:extLst>
                  </xdr:cNvPr>
                  <xdr:cNvSpPr/>
                </xdr:nvSpPr>
                <xdr:spPr>
                  <a:xfrm>
                    <a:off x="9166317" y="69611320"/>
                    <a:ext cx="5606485" cy="316533"/>
                  </a:xfrm>
                  <a:prstGeom prst="borderCallout2">
                    <a:avLst>
                      <a:gd name="adj1" fmla="val 53291"/>
                      <a:gd name="adj2" fmla="val 413"/>
                      <a:gd name="adj3" fmla="val 32049"/>
                      <a:gd name="adj4" fmla="val -4409"/>
                      <a:gd name="adj5" fmla="val 32442"/>
                      <a:gd name="adj6" fmla="val -10654"/>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900-000015000000}"/>
                      </a:ext>
                    </a:extLst>
                  </xdr:cNvPr>
                  <xdr:cNvSpPr/>
                </xdr:nvSpPr>
                <xdr:spPr>
                  <a:xfrm>
                    <a:off x="9181977" y="68290463"/>
                    <a:ext cx="5592188" cy="540176"/>
                  </a:xfrm>
                  <a:prstGeom prst="borderCallout2">
                    <a:avLst>
                      <a:gd name="adj1" fmla="val 53291"/>
                      <a:gd name="adj2" fmla="val 413"/>
                      <a:gd name="adj3" fmla="val -42536"/>
                      <a:gd name="adj4" fmla="val -18839"/>
                      <a:gd name="adj5" fmla="val -49017"/>
                      <a:gd name="adj6" fmla="val -8980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900-000016000000}"/>
                      </a:ext>
                    </a:extLst>
                  </xdr:cNvPr>
                  <xdr:cNvSpPr>
                    <a:spLocks noChangeArrowheads="1"/>
                  </xdr:cNvSpPr>
                </xdr:nvSpPr>
                <xdr:spPr bwMode="auto">
                  <a:xfrm>
                    <a:off x="9119694" y="304800"/>
                    <a:ext cx="5081243" cy="1376569"/>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sp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900-000017000000}"/>
                      </a:ext>
                    </a:extLst>
                  </xdr:cNvPr>
                  <xdr:cNvSpPr>
                    <a:spLocks noChangeArrowheads="1"/>
                  </xdr:cNvSpPr>
                </xdr:nvSpPr>
                <xdr:spPr bwMode="auto">
                  <a:xfrm>
                    <a:off x="9176643" y="8999755"/>
                    <a:ext cx="5018906" cy="28614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sp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900-000018000000}"/>
                      </a:ext>
                    </a:extLst>
                  </xdr:cNvPr>
                  <xdr:cNvSpPr/>
                </xdr:nvSpPr>
                <xdr:spPr>
                  <a:xfrm>
                    <a:off x="9182935" y="66410493"/>
                    <a:ext cx="5568410" cy="1211106"/>
                  </a:xfrm>
                  <a:prstGeom prst="borderCallout2">
                    <a:avLst>
                      <a:gd name="adj1" fmla="val 53291"/>
                      <a:gd name="adj2" fmla="val 413"/>
                      <a:gd name="adj3" fmla="val 53802"/>
                      <a:gd name="adj4" fmla="val -67622"/>
                      <a:gd name="adj5" fmla="val 60393"/>
                      <a:gd name="adj6" fmla="val -9096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1900-000008000000}"/>
                      </a:ext>
                    </a:extLst>
                  </xdr:cNvPr>
                  <xdr:cNvSpPr/>
                </xdr:nvSpPr>
                <xdr:spPr>
                  <a:xfrm>
                    <a:off x="9285813" y="53786269"/>
                    <a:ext cx="4977716" cy="540176"/>
                  </a:xfrm>
                  <a:prstGeom prst="borderCallout2">
                    <a:avLst>
                      <a:gd name="adj1" fmla="val 53291"/>
                      <a:gd name="adj2" fmla="val 413"/>
                      <a:gd name="adj3" fmla="val 1335"/>
                      <a:gd name="adj4" fmla="val -62548"/>
                      <a:gd name="adj5" fmla="val -22342"/>
                      <a:gd name="adj6" fmla="val -153506"/>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 name="Rectangle 65">
                    <a:extLst>
                      <a:ext uri="{FF2B5EF4-FFF2-40B4-BE49-F238E27FC236}">
                        <a16:creationId xmlns:a16="http://schemas.microsoft.com/office/drawing/2014/main" id="{00000000-0008-0000-1900-000004000000}"/>
                      </a:ext>
                    </a:extLst>
                  </xdr:cNvPr>
                  <xdr:cNvSpPr>
                    <a:spLocks noChangeArrowheads="1"/>
                  </xdr:cNvSpPr>
                </xdr:nvSpPr>
                <xdr:spPr bwMode="auto">
                  <a:xfrm>
                    <a:off x="9145513" y="2031712"/>
                    <a:ext cx="4951064" cy="499140"/>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sp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5" name="線吹き出し 2 (枠付き) 19">
                    <a:extLst>
                      <a:ext uri="{FF2B5EF4-FFF2-40B4-BE49-F238E27FC236}">
                        <a16:creationId xmlns:a16="http://schemas.microsoft.com/office/drawing/2014/main" id="{00000000-0008-0000-1900-000019000000}"/>
                      </a:ext>
                    </a:extLst>
                  </xdr:cNvPr>
                  <xdr:cNvSpPr/>
                </xdr:nvSpPr>
                <xdr:spPr>
                  <a:xfrm>
                    <a:off x="9134475" y="37799950"/>
                    <a:ext cx="5210175" cy="2776607"/>
                  </a:xfrm>
                  <a:prstGeom prst="borderCallout2">
                    <a:avLst>
                      <a:gd name="adj1" fmla="val 53291"/>
                      <a:gd name="adj2" fmla="val 413"/>
                      <a:gd name="adj3" fmla="val 45219"/>
                      <a:gd name="adj4" fmla="val -11977"/>
                      <a:gd name="adj5" fmla="val 43530"/>
                      <a:gd name="adj6" fmla="val -3449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研修は、５年間の活動期間で１回以上実施します。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当該年度に実施した場合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前年度以前に実施済みの場合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実施済み</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次年度以降に実施予定の場合 </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→「実施欄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令和○年度</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予定</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と記入してください。（備考欄の</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濃い色</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薄い色</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のどちらもプルダウンから選択できます）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6" name="線吹き出し 2 (枠付き) 19">
                    <a:extLst>
                      <a:ext uri="{FF2B5EF4-FFF2-40B4-BE49-F238E27FC236}">
                        <a16:creationId xmlns:a16="http://schemas.microsoft.com/office/drawing/2014/main" id="{00000000-0008-0000-1900-00001A000000}"/>
                      </a:ext>
                    </a:extLst>
                  </xdr:cNvPr>
                  <xdr:cNvSpPr/>
                </xdr:nvSpPr>
                <xdr:spPr>
                  <a:xfrm>
                    <a:off x="9210676" y="20546339"/>
                    <a:ext cx="5362575" cy="1434749"/>
                  </a:xfrm>
                  <a:prstGeom prst="borderCallout2">
                    <a:avLst>
                      <a:gd name="adj1" fmla="val 50218"/>
                      <a:gd name="adj2" fmla="val -9"/>
                      <a:gd name="adj3" fmla="val 32812"/>
                      <a:gd name="adj4" fmla="val -100228"/>
                      <a:gd name="adj5" fmla="val 43739"/>
                      <a:gd name="adj6" fmla="val -115315"/>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当該年度の活動および収支決算について、総会または運営委員会で諮った日付を記入してください。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市町村の提出期限以降に総会等を開催する場合は、日付欄に（予定）と記入してください。（「（予定）」はプルダウンリスト（薄色セル）から選択可能です。）</a:t>
                    </a: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「（予定）」で提出した場合は、後日、総会資料等を市町村に提出し、記入した（予定）に二重取り消し線（手書き可）を付してください。</a:t>
                    </a:r>
                  </a:p>
                </xdr:txBody>
              </xdr:sp>
              <xdr:sp macro="" textlink="">
                <xdr:nvSpPr>
                  <xdr:cNvPr id="27" name="線吹き出し 2 (枠付き) 19">
                    <a:extLst>
                      <a:ext uri="{FF2B5EF4-FFF2-40B4-BE49-F238E27FC236}">
                        <a16:creationId xmlns:a16="http://schemas.microsoft.com/office/drawing/2014/main" id="{00000000-0008-0000-1900-00001B000000}"/>
                      </a:ext>
                    </a:extLst>
                  </xdr:cNvPr>
                  <xdr:cNvSpPr/>
                </xdr:nvSpPr>
                <xdr:spPr>
                  <a:xfrm>
                    <a:off x="9115425" y="47635989"/>
                    <a:ext cx="5025231" cy="1211106"/>
                  </a:xfrm>
                  <a:prstGeom prst="borderCallout2">
                    <a:avLst>
                      <a:gd name="adj1" fmla="val 27932"/>
                      <a:gd name="adj2" fmla="val 181"/>
                      <a:gd name="adj3" fmla="val 59783"/>
                      <a:gd name="adj4" fmla="val -100390"/>
                      <a:gd name="adj5" fmla="val 112819"/>
                      <a:gd name="adj6" fmla="val -114152"/>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 の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農村環境保全活動の幅広い展開」で選択したテーマが自動入力されます。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・追加したテーマに基づき活動した活動項目番号をプルダウンから選択してください。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（追加したテーマの活動のみプルダウンから選択できます。）</a:t>
                    </a:r>
                  </a:p>
                </xdr:txBody>
              </xdr:sp>
              <xdr:sp macro="" textlink="">
                <xdr:nvSpPr>
                  <xdr:cNvPr id="30" name="線吹き出し 2 (枠付き) 19">
                    <a:extLst>
                      <a:ext uri="{FF2B5EF4-FFF2-40B4-BE49-F238E27FC236}">
                        <a16:creationId xmlns:a16="http://schemas.microsoft.com/office/drawing/2014/main" id="{00000000-0008-0000-1900-00001E000000}"/>
                      </a:ext>
                    </a:extLst>
                  </xdr:cNvPr>
                  <xdr:cNvSpPr/>
                </xdr:nvSpPr>
                <xdr:spPr>
                  <a:xfrm>
                    <a:off x="9277350" y="55170174"/>
                    <a:ext cx="5025231" cy="540176"/>
                  </a:xfrm>
                  <a:prstGeom prst="borderCallout2">
                    <a:avLst>
                      <a:gd name="adj1" fmla="val 63746"/>
                      <a:gd name="adj2" fmla="val 370"/>
                      <a:gd name="adj3" fmla="val 161768"/>
                      <a:gd name="adj4" fmla="val -17560"/>
                      <a:gd name="adj5" fmla="val 244672"/>
                      <a:gd name="adj6" fmla="val -77949"/>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当該年度の実施面積を記入してください。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（実施面積を記入すれば実施欄に反映されます。）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sp macro="" textlink="">
            <xdr:nvSpPr>
              <xdr:cNvPr id="3" name="線吹き出し 2 (枠付き) 19">
                <a:extLst>
                  <a:ext uri="{FF2B5EF4-FFF2-40B4-BE49-F238E27FC236}">
                    <a16:creationId xmlns:a16="http://schemas.microsoft.com/office/drawing/2014/main" id="{00000000-0008-0000-1900-000003000000}"/>
                  </a:ext>
                </a:extLst>
              </xdr:cNvPr>
              <xdr:cNvSpPr/>
            </xdr:nvSpPr>
            <xdr:spPr>
              <a:xfrm>
                <a:off x="9315450" y="9599139"/>
                <a:ext cx="5026650" cy="759247"/>
              </a:xfrm>
              <a:prstGeom prst="borderCallout2">
                <a:avLst>
                  <a:gd name="adj1" fmla="val 53291"/>
                  <a:gd name="adj2" fmla="val 413"/>
                  <a:gd name="adj3" fmla="val 4167"/>
                  <a:gd name="adj4" fmla="val -94695"/>
                  <a:gd name="adj5" fmla="val -70784"/>
                  <a:gd name="adj6" fmla="val -132870"/>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sp macro="" textlink="">
          <xdr:nvSpPr>
            <xdr:cNvPr id="7" name="線吹き出し 2 (枠付き) 19">
              <a:extLst>
                <a:ext uri="{FF2B5EF4-FFF2-40B4-BE49-F238E27FC236}">
                  <a16:creationId xmlns:a16="http://schemas.microsoft.com/office/drawing/2014/main" id="{00000000-0008-0000-1900-000007000000}"/>
                </a:ext>
              </a:extLst>
            </xdr:cNvPr>
            <xdr:cNvSpPr/>
          </xdr:nvSpPr>
          <xdr:spPr>
            <a:xfrm>
              <a:off x="9258300" y="2686050"/>
              <a:ext cx="4825611" cy="757889"/>
            </a:xfrm>
            <a:prstGeom prst="borderCallout2">
              <a:avLst>
                <a:gd name="adj1" fmla="val 53291"/>
                <a:gd name="adj2" fmla="val 413"/>
                <a:gd name="adj3" fmla="val -175553"/>
                <a:gd name="adj4" fmla="val -20478"/>
                <a:gd name="adj5" fmla="val -231652"/>
                <a:gd name="adj6" fmla="val -2351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sp macro="" textlink="">
        <xdr:nvSpPr>
          <xdr:cNvPr id="32" name="線吹き出し 2 (枠付き) 19">
            <a:extLst>
              <a:ext uri="{FF2B5EF4-FFF2-40B4-BE49-F238E27FC236}">
                <a16:creationId xmlns:a16="http://schemas.microsoft.com/office/drawing/2014/main" id="{00000000-0008-0000-1900-000020000000}"/>
              </a:ext>
            </a:extLst>
          </xdr:cNvPr>
          <xdr:cNvSpPr/>
        </xdr:nvSpPr>
        <xdr:spPr>
          <a:xfrm>
            <a:off x="9248775" y="21964650"/>
            <a:ext cx="4825611" cy="757889"/>
          </a:xfrm>
          <a:prstGeom prst="borderCallout2">
            <a:avLst>
              <a:gd name="adj1" fmla="val 53291"/>
              <a:gd name="adj2" fmla="val 413"/>
              <a:gd name="adj3" fmla="val -58672"/>
              <a:gd name="adj4" fmla="val -125487"/>
              <a:gd name="adj5" fmla="val -117285"/>
              <a:gd name="adj6" fmla="val -13721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38</xdr:col>
      <xdr:colOff>82550</xdr:colOff>
      <xdr:row>0</xdr:row>
      <xdr:rowOff>177801</xdr:rowOff>
    </xdr:from>
    <xdr:to>
      <xdr:col>51</xdr:col>
      <xdr:colOff>177800</xdr:colOff>
      <xdr:row>49</xdr:row>
      <xdr:rowOff>38100</xdr:rowOff>
    </xdr:to>
    <xdr:grpSp>
      <xdr:nvGrpSpPr>
        <xdr:cNvPr id="9" name="グループ化 8">
          <a:extLst>
            <a:ext uri="{FF2B5EF4-FFF2-40B4-BE49-F238E27FC236}">
              <a16:creationId xmlns:a16="http://schemas.microsoft.com/office/drawing/2014/main" id="{00000000-0008-0000-1A00-000009000000}"/>
            </a:ext>
          </a:extLst>
        </xdr:cNvPr>
        <xdr:cNvGrpSpPr/>
      </xdr:nvGrpSpPr>
      <xdr:grpSpPr>
        <a:xfrm>
          <a:off x="14230350" y="177801"/>
          <a:ext cx="5175250" cy="10998199"/>
          <a:chOff x="12856933" y="90717"/>
          <a:chExt cx="3205305" cy="10341425"/>
        </a:xfrm>
      </xdr:grpSpPr>
      <xdr:grpSp>
        <xdr:nvGrpSpPr>
          <xdr:cNvPr id="10" name="グループ化 9">
            <a:extLst>
              <a:ext uri="{FF2B5EF4-FFF2-40B4-BE49-F238E27FC236}">
                <a16:creationId xmlns:a16="http://schemas.microsoft.com/office/drawing/2014/main" id="{00000000-0008-0000-1A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A00-00000D000000}"/>
                </a:ext>
              </a:extLst>
            </xdr:cNvPr>
            <xdr:cNvSpPr/>
          </xdr:nvSpPr>
          <xdr:spPr>
            <a:xfrm>
              <a:off x="13082852" y="2008417"/>
              <a:ext cx="3039450" cy="780446"/>
            </a:xfrm>
            <a:prstGeom prst="borderCallout2">
              <a:avLst>
                <a:gd name="adj1" fmla="val 53291"/>
                <a:gd name="adj2" fmla="val 413"/>
                <a:gd name="adj3" fmla="val -167617"/>
                <a:gd name="adj4" fmla="val -105030"/>
                <a:gd name="adj5" fmla="val -114649"/>
                <a:gd name="adj6" fmla="val -15835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A00-00000E000000}"/>
                </a:ext>
              </a:extLst>
            </xdr:cNvPr>
            <xdr:cNvSpPr>
              <a:spLocks noChangeArrowheads="1"/>
            </xdr:cNvSpPr>
          </xdr:nvSpPr>
          <xdr:spPr bwMode="auto">
            <a:xfrm>
              <a:off x="13026081" y="60068"/>
              <a:ext cx="3198955" cy="162405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A00-00000F000000}"/>
                </a:ext>
              </a:extLst>
            </xdr:cNvPr>
            <xdr:cNvSpPr/>
          </xdr:nvSpPr>
          <xdr:spPr>
            <a:xfrm>
              <a:off x="13103311" y="4350608"/>
              <a:ext cx="3072027" cy="744100"/>
            </a:xfrm>
            <a:prstGeom prst="borderCallout2">
              <a:avLst>
                <a:gd name="adj1" fmla="val 53291"/>
                <a:gd name="adj2" fmla="val 413"/>
                <a:gd name="adj3" fmla="val -22482"/>
                <a:gd name="adj4" fmla="val -9539"/>
                <a:gd name="adj5" fmla="val -21616"/>
                <a:gd name="adj6" fmla="val -212540"/>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A00-00000B000000}"/>
              </a:ext>
            </a:extLst>
          </xdr:cNvPr>
          <xdr:cNvSpPr/>
        </xdr:nvSpPr>
        <xdr:spPr>
          <a:xfrm>
            <a:off x="12935858" y="8354786"/>
            <a:ext cx="3078125" cy="879928"/>
          </a:xfrm>
          <a:prstGeom prst="borderCallout2">
            <a:avLst>
              <a:gd name="adj1" fmla="val 53291"/>
              <a:gd name="adj2" fmla="val 413"/>
              <a:gd name="adj3" fmla="val -19024"/>
              <a:gd name="adj4" fmla="val -20016"/>
              <a:gd name="adj5" fmla="val -23074"/>
              <a:gd name="adj6" fmla="val -22281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A00-00000C000000}"/>
              </a:ext>
            </a:extLst>
          </xdr:cNvPr>
          <xdr:cNvSpPr/>
        </xdr:nvSpPr>
        <xdr:spPr>
          <a:xfrm>
            <a:off x="12952186" y="9396185"/>
            <a:ext cx="3078125" cy="1035957"/>
          </a:xfrm>
          <a:prstGeom prst="borderCallout2">
            <a:avLst>
              <a:gd name="adj1" fmla="val 53291"/>
              <a:gd name="adj2" fmla="val 413"/>
              <a:gd name="adj3" fmla="val 41932"/>
              <a:gd name="adj4" fmla="val -18731"/>
              <a:gd name="adj5" fmla="val -40033"/>
              <a:gd name="adj6" fmla="val -2481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26.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9382125" y="1"/>
          <a:ext cx="4603750" cy="2016125"/>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B00-000003000000}"/>
              </a:ext>
            </a:extLst>
          </xdr:cNvPr>
          <xdr:cNvSpPr/>
        </xdr:nvSpPr>
        <xdr:spPr>
          <a:xfrm>
            <a:off x="8609052" y="869048"/>
            <a:ext cx="3182055" cy="651668"/>
          </a:xfrm>
          <a:prstGeom prst="borderCallout2">
            <a:avLst>
              <a:gd name="adj1" fmla="val 53291"/>
              <a:gd name="adj2" fmla="val 413"/>
              <a:gd name="adj3" fmla="val 142188"/>
              <a:gd name="adj4" fmla="val -101401"/>
              <a:gd name="adj5" fmla="val 59882"/>
              <a:gd name="adj6" fmla="val -169493"/>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B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27.xml><?xml version="1.0" encoding="utf-8"?>
<xdr:wsDr xmlns:xdr="http://schemas.openxmlformats.org/drawingml/2006/spreadsheetDrawing" xmlns:a="http://schemas.openxmlformats.org/drawingml/2006/main">
  <xdr:twoCellAnchor>
    <xdr:from>
      <xdr:col>11</xdr:col>
      <xdr:colOff>253196</xdr:colOff>
      <xdr:row>0</xdr:row>
      <xdr:rowOff>239110</xdr:rowOff>
    </xdr:from>
    <xdr:to>
      <xdr:col>19</xdr:col>
      <xdr:colOff>151030</xdr:colOff>
      <xdr:row>20</xdr:row>
      <xdr:rowOff>449663</xdr:rowOff>
    </xdr:to>
    <xdr:grpSp>
      <xdr:nvGrpSpPr>
        <xdr:cNvPr id="5" name="グループ化 4">
          <a:extLst>
            <a:ext uri="{FF2B5EF4-FFF2-40B4-BE49-F238E27FC236}">
              <a16:creationId xmlns:a16="http://schemas.microsoft.com/office/drawing/2014/main" id="{00000000-0008-0000-1C00-000005000000}"/>
            </a:ext>
          </a:extLst>
        </xdr:cNvPr>
        <xdr:cNvGrpSpPr/>
      </xdr:nvGrpSpPr>
      <xdr:grpSpPr>
        <a:xfrm>
          <a:off x="12346329" y="239110"/>
          <a:ext cx="5347581" cy="8071692"/>
          <a:chOff x="12346329" y="239110"/>
          <a:chExt cx="5347581" cy="8071692"/>
        </a:xfrm>
      </xdr:grpSpPr>
      <xdr:cxnSp macro="">
        <xdr:nvCxnSpPr>
          <xdr:cNvPr id="6" name="直線矢印コネクタ 5">
            <a:extLst>
              <a:ext uri="{FF2B5EF4-FFF2-40B4-BE49-F238E27FC236}">
                <a16:creationId xmlns:a16="http://schemas.microsoft.com/office/drawing/2014/main" id="{00000000-0008-0000-1C00-000006000000}"/>
              </a:ext>
            </a:extLst>
          </xdr:cNvPr>
          <xdr:cNvCxnSpPr/>
        </xdr:nvCxnSpPr>
        <xdr:spPr>
          <a:xfrm flipH="1" flipV="1">
            <a:off x="12346329" y="7620000"/>
            <a:ext cx="2061740" cy="6028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14252109" y="239110"/>
            <a:ext cx="3441801" cy="8071692"/>
            <a:chOff x="6618061" y="29029"/>
            <a:chExt cx="4368799" cy="7903935"/>
          </a:xfrm>
        </xdr:grpSpPr>
        <xdr:sp macro="" textlink="">
          <xdr:nvSpPr>
            <xdr:cNvPr id="3" name="Rectangle 65">
              <a:extLst>
                <a:ext uri="{FF2B5EF4-FFF2-40B4-BE49-F238E27FC236}">
                  <a16:creationId xmlns:a16="http://schemas.microsoft.com/office/drawing/2014/main" id="{00000000-0008-0000-1C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C00-000004000000}"/>
                </a:ext>
              </a:extLst>
            </xdr:cNvPr>
            <xdr:cNvSpPr/>
          </xdr:nvSpPr>
          <xdr:spPr>
            <a:xfrm>
              <a:off x="6750957" y="7099300"/>
              <a:ext cx="3866694" cy="833664"/>
            </a:xfrm>
            <a:prstGeom prst="borderCallout2">
              <a:avLst>
                <a:gd name="adj1" fmla="val 53291"/>
                <a:gd name="adj2" fmla="val 413"/>
                <a:gd name="adj3" fmla="val 122742"/>
                <a:gd name="adj4" fmla="val -100741"/>
                <a:gd name="adj5" fmla="val 37261"/>
                <a:gd name="adj6" fmla="val -307640"/>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grpSp>
    <xdr:clientData fPrintsWithSheet="0"/>
  </xdr:twoCellAnchor>
</xdr:wsDr>
</file>

<file path=xl/drawings/drawing28.xml><?xml version="1.0" encoding="utf-8"?>
<xdr:wsDr xmlns:xdr="http://schemas.openxmlformats.org/drawingml/2006/spreadsheetDrawing" xmlns:a="http://schemas.openxmlformats.org/drawingml/2006/main">
  <xdr:twoCellAnchor>
    <xdr:from>
      <xdr:col>11</xdr:col>
      <xdr:colOff>24846</xdr:colOff>
      <xdr:row>0</xdr:row>
      <xdr:rowOff>121382</xdr:rowOff>
    </xdr:from>
    <xdr:to>
      <xdr:col>19</xdr:col>
      <xdr:colOff>66260</xdr:colOff>
      <xdr:row>15</xdr:row>
      <xdr:rowOff>110011</xdr:rowOff>
    </xdr:to>
    <xdr:grpSp>
      <xdr:nvGrpSpPr>
        <xdr:cNvPr id="27" name="グループ化 26">
          <a:extLst>
            <a:ext uri="{FF2B5EF4-FFF2-40B4-BE49-F238E27FC236}">
              <a16:creationId xmlns:a16="http://schemas.microsoft.com/office/drawing/2014/main" id="{00000000-0008-0000-1D00-00001B000000}"/>
            </a:ext>
          </a:extLst>
        </xdr:cNvPr>
        <xdr:cNvGrpSpPr/>
      </xdr:nvGrpSpPr>
      <xdr:grpSpPr>
        <a:xfrm>
          <a:off x="7292421" y="121382"/>
          <a:ext cx="4918214" cy="4503479"/>
          <a:chOff x="6766891" y="-218204"/>
          <a:chExt cx="4944718" cy="4403259"/>
        </a:xfrm>
      </xdr:grpSpPr>
      <xdr:sp macro="" textlink="">
        <xdr:nvSpPr>
          <xdr:cNvPr id="17" name="線吹き出し 2 (枠付き) 19">
            <a:extLst>
              <a:ext uri="{FF2B5EF4-FFF2-40B4-BE49-F238E27FC236}">
                <a16:creationId xmlns:a16="http://schemas.microsoft.com/office/drawing/2014/main" id="{00000000-0008-0000-1D00-000011000000}"/>
              </a:ext>
            </a:extLst>
          </xdr:cNvPr>
          <xdr:cNvSpPr/>
        </xdr:nvSpPr>
        <xdr:spPr>
          <a:xfrm>
            <a:off x="6786740" y="984189"/>
            <a:ext cx="4146305" cy="267381"/>
          </a:xfrm>
          <a:prstGeom prst="borderCallout2">
            <a:avLst>
              <a:gd name="adj1" fmla="val 53291"/>
              <a:gd name="adj2" fmla="val 413"/>
              <a:gd name="adj3" fmla="val -34379"/>
              <a:gd name="adj4" fmla="val -26940"/>
              <a:gd name="adj5" fmla="val -304189"/>
              <a:gd name="adj6" fmla="val -63679"/>
            </a:avLst>
          </a:prstGeom>
          <a:solidFill>
            <a:sysClr val="window" lastClr="FFFFFF"/>
          </a:solidFill>
          <a:ln w="9525" cap="flat" cmpd="sng" algn="ctr">
            <a:solidFill>
              <a:srgbClr val="FF0000"/>
            </a:solidFill>
            <a:prstDash val="solid"/>
            <a:miter lim="800000"/>
            <a:tailEnd type="triangle"/>
          </a:ln>
          <a:effectLst/>
        </xdr:spPr>
        <xdr:txBody>
          <a:bodyPr vertOverflow="clip" horzOverflow="clip" wrap="square" rtlCol="0" anchor="ctr">
            <a:noAutofit/>
          </a:bodyPr>
          <a:lstStyle/>
          <a:p>
            <a:r>
              <a:rPr lang="ja-JP" altLang="en-US" sz="1050">
                <a:solidFill>
                  <a:sysClr val="windowText" lastClr="000000"/>
                </a:solidFill>
                <a:effectLst/>
              </a:rPr>
              <a:t>交付金の種類と年度をプルダウンから選択してください（直接入力可）。</a:t>
            </a:r>
            <a:endParaRPr lang="ja-JP" altLang="ja-JP" sz="1050">
              <a:solidFill>
                <a:sysClr val="windowText" lastClr="000000"/>
              </a:solidFill>
              <a:effectLst/>
            </a:endParaRPr>
          </a:p>
        </xdr:txBody>
      </xdr:sp>
      <xdr:sp macro="" textlink="">
        <xdr:nvSpPr>
          <xdr:cNvPr id="22" name="線吹き出し 2 (枠付き) 19">
            <a:extLst>
              <a:ext uri="{FF2B5EF4-FFF2-40B4-BE49-F238E27FC236}">
                <a16:creationId xmlns:a16="http://schemas.microsoft.com/office/drawing/2014/main" id="{00000000-0008-0000-1D00-000016000000}"/>
              </a:ext>
            </a:extLst>
          </xdr:cNvPr>
          <xdr:cNvSpPr/>
        </xdr:nvSpPr>
        <xdr:spPr>
          <a:xfrm>
            <a:off x="6781742" y="1428479"/>
            <a:ext cx="3402724" cy="442429"/>
          </a:xfrm>
          <a:prstGeom prst="borderCallout2">
            <a:avLst>
              <a:gd name="adj1" fmla="val 53291"/>
              <a:gd name="adj2" fmla="val 413"/>
              <a:gd name="adj3" fmla="val -80746"/>
              <a:gd name="adj4" fmla="val -50087"/>
              <a:gd name="adj5" fmla="val -186381"/>
              <a:gd name="adj6" fmla="val -77331"/>
            </a:avLst>
          </a:prstGeom>
          <a:solidFill>
            <a:sysClr val="window" lastClr="FFFFFF"/>
          </a:solidFill>
          <a:ln w="9525" cap="flat" cmpd="sng" algn="ctr">
            <a:solidFill>
              <a:srgbClr val="FF0000"/>
            </a:solidFill>
            <a:prstDash val="solid"/>
            <a:miter lim="800000"/>
            <a:tailEnd type="triangle"/>
          </a:ln>
          <a:effectLst/>
        </xdr:spPr>
        <xdr:txBody>
          <a:bodyPr vertOverflow="clip" horzOverflow="clip" wrap="square" rtlCol="0" anchor="ctr">
            <a:noAutofit/>
          </a:bodyPr>
          <a:lstStyle/>
          <a:p>
            <a:r>
              <a:rPr lang="ja-JP" altLang="en-US" sz="1050">
                <a:solidFill>
                  <a:sysClr val="windowText" lastClr="000000"/>
                </a:solidFill>
                <a:effectLst/>
              </a:rPr>
              <a:t>予算額が持越額より大きい場合、「不足分は立替予定」とプルダウンから選択してください（直接入力可）。</a:t>
            </a:r>
            <a:endParaRPr lang="en-US" altLang="ja-JP" sz="1050">
              <a:solidFill>
                <a:sysClr val="windowText" lastClr="000000"/>
              </a:solidFill>
              <a:effectLst/>
            </a:endParaRPr>
          </a:p>
        </xdr:txBody>
      </xdr:sp>
      <xdr:sp macro="" textlink="">
        <xdr:nvSpPr>
          <xdr:cNvPr id="23" name="線吹き出し 2 (枠付き) 19">
            <a:extLst>
              <a:ext uri="{FF2B5EF4-FFF2-40B4-BE49-F238E27FC236}">
                <a16:creationId xmlns:a16="http://schemas.microsoft.com/office/drawing/2014/main" id="{00000000-0008-0000-1D00-000017000000}"/>
              </a:ext>
            </a:extLst>
          </xdr:cNvPr>
          <xdr:cNvSpPr/>
        </xdr:nvSpPr>
        <xdr:spPr>
          <a:xfrm>
            <a:off x="6781744" y="2061656"/>
            <a:ext cx="4308670" cy="1657120"/>
          </a:xfrm>
          <a:prstGeom prst="borderCallout2">
            <a:avLst>
              <a:gd name="adj1" fmla="val 53291"/>
              <a:gd name="adj2" fmla="val 413"/>
              <a:gd name="adj3" fmla="val -2586"/>
              <a:gd name="adj4" fmla="val -115115"/>
              <a:gd name="adj5" fmla="val -46594"/>
              <a:gd name="adj6" fmla="val -124673"/>
            </a:avLst>
          </a:prstGeom>
          <a:solidFill>
            <a:schemeClr val="bg1"/>
          </a:solidFill>
          <a:ln w="9525" cap="flat" cmpd="sng" algn="ctr">
            <a:solidFill>
              <a:srgbClr val="FF0000"/>
            </a:solidFill>
            <a:prstDash val="solid"/>
            <a:miter lim="800000"/>
            <a:tailEnd type="triangle"/>
          </a:ln>
          <a:effectLst/>
        </xdr:spPr>
        <xdr:txBody>
          <a:bodyPr vertOverflow="clip" horzOverflow="clip" wrap="square" rtlCol="0" anchor="ctr">
            <a:spAutoFit/>
          </a:bodyPr>
          <a:lstStyle/>
          <a:p>
            <a:r>
              <a:rPr lang="en-US" altLang="ja-JP" sz="1050">
                <a:solidFill>
                  <a:sysClr val="windowText" lastClr="000000"/>
                </a:solidFill>
                <a:effectLst/>
              </a:rPr>
              <a:t>【</a:t>
            </a:r>
            <a:r>
              <a:rPr lang="ja-JP" altLang="en-US" sz="1050">
                <a:solidFill>
                  <a:sysClr val="windowText" lastClr="000000"/>
                </a:solidFill>
                <a:effectLst/>
              </a:rPr>
              <a:t>選択肢</a:t>
            </a:r>
            <a:r>
              <a:rPr lang="en-US" altLang="ja-JP" sz="1050">
                <a:solidFill>
                  <a:sysClr val="windowText" lastClr="000000"/>
                </a:solidFill>
                <a:effectLst/>
              </a:rPr>
              <a:t>】</a:t>
            </a:r>
            <a:r>
              <a:rPr lang="ja-JP" altLang="en-US" sz="1050">
                <a:solidFill>
                  <a:sysClr val="windowText" lastClr="000000"/>
                </a:solidFill>
                <a:effectLst/>
              </a:rPr>
              <a:t>シートの番号から選択してください。</a:t>
            </a:r>
            <a:endParaRPr lang="en-US" altLang="ja-JP" sz="1050">
              <a:solidFill>
                <a:sysClr val="windowText" lastClr="000000"/>
              </a:solidFill>
              <a:effectLst/>
            </a:endParaRPr>
          </a:p>
          <a:p>
            <a:r>
              <a:rPr lang="en-US" altLang="ja-JP" sz="1050">
                <a:solidFill>
                  <a:sysClr val="windowText" lastClr="000000"/>
                </a:solidFill>
                <a:effectLst/>
              </a:rPr>
              <a:t>※</a:t>
            </a:r>
            <a:r>
              <a:rPr lang="ja-JP" altLang="en-US" sz="1050">
                <a:solidFill>
                  <a:sysClr val="windowText" lastClr="000000"/>
                </a:solidFill>
                <a:effectLst/>
              </a:rPr>
              <a:t>活動項目の内容は</a:t>
            </a:r>
            <a:r>
              <a:rPr lang="en-US" altLang="ja-JP" sz="1050">
                <a:solidFill>
                  <a:sysClr val="windowText" lastClr="000000"/>
                </a:solidFill>
                <a:effectLst/>
              </a:rPr>
              <a:t>【</a:t>
            </a:r>
            <a:r>
              <a:rPr lang="ja-JP" altLang="en-US" sz="1050">
                <a:solidFill>
                  <a:sysClr val="windowText" lastClr="000000"/>
                </a:solidFill>
                <a:effectLst/>
              </a:rPr>
              <a:t>活動項目番号表</a:t>
            </a:r>
            <a:r>
              <a:rPr lang="en-US" altLang="ja-JP" sz="1050">
                <a:solidFill>
                  <a:sysClr val="windowText" lastClr="000000"/>
                </a:solidFill>
                <a:effectLst/>
              </a:rPr>
              <a:t>】</a:t>
            </a:r>
            <a:r>
              <a:rPr lang="ja-JP" altLang="en-US" sz="1050">
                <a:solidFill>
                  <a:sysClr val="windowText" lastClr="000000"/>
                </a:solidFill>
                <a:effectLst/>
              </a:rPr>
              <a:t>の取組を参照してください。</a:t>
            </a:r>
            <a:endParaRPr lang="en-US" altLang="ja-JP" sz="1050">
              <a:solidFill>
                <a:sysClr val="windowText" lastClr="000000"/>
              </a:solidFill>
              <a:effectLst/>
            </a:endParaRPr>
          </a:p>
          <a:p>
            <a:endParaRPr lang="en-US" altLang="ja-JP" sz="1050">
              <a:solidFill>
                <a:sysClr val="windowText" lastClr="000000"/>
              </a:solidFill>
              <a:effectLst/>
            </a:endParaRPr>
          </a:p>
          <a:p>
            <a:r>
              <a:rPr lang="ja-JP" altLang="en-US" sz="1050">
                <a:solidFill>
                  <a:sysClr val="windowText" lastClr="000000"/>
                </a:solidFill>
                <a:effectLst/>
              </a:rPr>
              <a:t>農地維持　１～２３</a:t>
            </a:r>
            <a:endParaRPr lang="en-US" altLang="ja-JP" sz="1050">
              <a:solidFill>
                <a:sysClr val="windowText" lastClr="000000"/>
              </a:solidFill>
              <a:effectLst/>
            </a:endParaRPr>
          </a:p>
          <a:p>
            <a:r>
              <a:rPr lang="ja-JP" altLang="en-US" sz="1050">
                <a:solidFill>
                  <a:sysClr val="windowText" lastClr="000000"/>
                </a:solidFill>
                <a:effectLst/>
              </a:rPr>
              <a:t>資源向上（共同）　２４～６０</a:t>
            </a:r>
            <a:endParaRPr lang="en-US" altLang="ja-JP" sz="1050">
              <a:solidFill>
                <a:sysClr val="windowText" lastClr="000000"/>
              </a:solidFill>
              <a:effectLst/>
            </a:endParaRPr>
          </a:p>
          <a:p>
            <a:r>
              <a:rPr lang="ja-JP" altLang="en-US" sz="1050">
                <a:solidFill>
                  <a:sysClr val="windowText" lastClr="000000"/>
                </a:solidFill>
                <a:effectLst/>
              </a:rPr>
              <a:t>資源向上（長寿命化）　６１～６６</a:t>
            </a:r>
            <a:endParaRPr lang="en-US" altLang="ja-JP" sz="1050">
              <a:solidFill>
                <a:sysClr val="windowText" lastClr="000000"/>
              </a:solidFill>
              <a:effectLst/>
            </a:endParaRPr>
          </a:p>
          <a:p>
            <a:r>
              <a:rPr lang="ja-JP" altLang="en-US" sz="1050">
                <a:solidFill>
                  <a:sysClr val="windowText" lastClr="000000"/>
                </a:solidFill>
                <a:effectLst/>
              </a:rPr>
              <a:t>農地維持＋共同　点検・機能診断　５０１～５０３</a:t>
            </a:r>
            <a:endParaRPr lang="en-US" altLang="ja-JP" sz="1050">
              <a:solidFill>
                <a:sysClr val="windowText" lastClr="000000"/>
              </a:solidFill>
              <a:effectLst/>
            </a:endParaRPr>
          </a:p>
          <a:p>
            <a:r>
              <a:rPr lang="ja-JP" altLang="en-US" sz="1050">
                <a:solidFill>
                  <a:sysClr val="windowText" lastClr="000000"/>
                </a:solidFill>
                <a:effectLst/>
              </a:rPr>
              <a:t>農地維持＋共同　計画策定　５０４</a:t>
            </a:r>
            <a:endParaRPr lang="en-US" altLang="ja-JP" sz="1050">
              <a:solidFill>
                <a:sysClr val="windowText" lastClr="000000"/>
              </a:solidFill>
              <a:effectLst/>
            </a:endParaRPr>
          </a:p>
          <a:p>
            <a:r>
              <a:rPr lang="ja-JP" altLang="en-US" sz="1050">
                <a:solidFill>
                  <a:sysClr val="windowText" lastClr="000000"/>
                </a:solidFill>
                <a:effectLst/>
              </a:rPr>
              <a:t>実践活動　草刈り・泥上げ　５０５～５０７</a:t>
            </a:r>
            <a:endParaRPr lang="ja-JP" altLang="ja-JP" sz="1050">
              <a:solidFill>
                <a:sysClr val="windowText" lastClr="000000"/>
              </a:solidFill>
              <a:effectLst/>
            </a:endParaRPr>
          </a:p>
        </xdr:txBody>
      </xdr:sp>
      <xdr:sp macro="" textlink="">
        <xdr:nvSpPr>
          <xdr:cNvPr id="24" name="テキスト ボックス 23">
            <a:extLst>
              <a:ext uri="{FF2B5EF4-FFF2-40B4-BE49-F238E27FC236}">
                <a16:creationId xmlns:a16="http://schemas.microsoft.com/office/drawing/2014/main" id="{00000000-0008-0000-1D00-000018000000}"/>
              </a:ext>
            </a:extLst>
          </xdr:cNvPr>
          <xdr:cNvSpPr txBox="1"/>
        </xdr:nvSpPr>
        <xdr:spPr>
          <a:xfrm>
            <a:off x="6766891" y="-218204"/>
            <a:ext cx="3721403" cy="865903"/>
          </a:xfrm>
          <a:prstGeom prst="rect">
            <a:avLst/>
          </a:prstGeom>
          <a:solidFill>
            <a:schemeClr val="accent5">
              <a:lumMod val="20000"/>
              <a:lumOff val="80000"/>
            </a:schemeClr>
          </a:solidFill>
          <a:ln w="952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solidFill>
                  <a:srgbClr val="FF0000"/>
                </a:solidFill>
              </a:rPr>
              <a:t>【</a:t>
            </a:r>
            <a:r>
              <a:rPr kumimoji="1" lang="ja-JP" altLang="en-US" sz="1200" b="1">
                <a:solidFill>
                  <a:srgbClr val="FF0000"/>
                </a:solidFill>
              </a:rPr>
              <a:t>記載例</a:t>
            </a:r>
            <a:r>
              <a:rPr kumimoji="1" lang="en-US" altLang="ja-JP" sz="1200" b="1">
                <a:solidFill>
                  <a:srgbClr val="FF0000"/>
                </a:solidFill>
              </a:rPr>
              <a:t>】</a:t>
            </a:r>
            <a:r>
              <a:rPr kumimoji="1" lang="ja-JP" altLang="en-US" sz="1200" b="1">
                <a:solidFill>
                  <a:srgbClr val="FF0000"/>
                </a:solidFill>
              </a:rPr>
              <a:t>をあらかじめ表示しています。</a:t>
            </a:r>
            <a:br>
              <a:rPr kumimoji="1" lang="en-US" altLang="ja-JP" sz="1200" b="1">
                <a:solidFill>
                  <a:srgbClr val="FF0000"/>
                </a:solidFill>
              </a:rPr>
            </a:br>
            <a:r>
              <a:rPr kumimoji="1" lang="ja-JP" altLang="en-US" sz="1200" b="1">
                <a:solidFill>
                  <a:srgbClr val="FF0000"/>
                </a:solidFill>
              </a:rPr>
              <a:t>使用の際は記載例を消して使用してください。</a:t>
            </a:r>
            <a:endParaRPr kumimoji="1" lang="en-US" altLang="ja-JP" sz="1200" b="1">
              <a:solidFill>
                <a:srgbClr val="FF0000"/>
              </a:solidFill>
            </a:endParaRPr>
          </a:p>
          <a:p>
            <a:endParaRPr kumimoji="1" lang="en-US" altLang="ja-JP" sz="1200" b="1">
              <a:solidFill>
                <a:srgbClr val="FF0000"/>
              </a:solidFill>
            </a:endParaRPr>
          </a:p>
          <a:p>
            <a:r>
              <a:rPr kumimoji="1" lang="ja-JP" altLang="en-US" sz="1200" b="1">
                <a:solidFill>
                  <a:srgbClr val="FF0000"/>
                </a:solidFill>
              </a:rPr>
              <a:t>「支払区分のセル」はプルダウンから選択してください。</a:t>
            </a:r>
          </a:p>
        </xdr:txBody>
      </xdr:sp>
      <xdr:sp macro="" textlink="">
        <xdr:nvSpPr>
          <xdr:cNvPr id="26" name="線吹き出し 2 (枠付き) 19">
            <a:extLst>
              <a:ext uri="{FF2B5EF4-FFF2-40B4-BE49-F238E27FC236}">
                <a16:creationId xmlns:a16="http://schemas.microsoft.com/office/drawing/2014/main" id="{00000000-0008-0000-1D00-00001A000000}"/>
              </a:ext>
            </a:extLst>
          </xdr:cNvPr>
          <xdr:cNvSpPr/>
        </xdr:nvSpPr>
        <xdr:spPr>
          <a:xfrm>
            <a:off x="6808304" y="3917674"/>
            <a:ext cx="4903305" cy="267381"/>
          </a:xfrm>
          <a:prstGeom prst="borderCallout2">
            <a:avLst>
              <a:gd name="adj1" fmla="val 53291"/>
              <a:gd name="adj2" fmla="val 413"/>
              <a:gd name="adj3" fmla="val -281425"/>
              <a:gd name="adj4" fmla="val -83514"/>
              <a:gd name="adj5" fmla="val -366277"/>
              <a:gd name="adj6" fmla="val -92006"/>
            </a:avLst>
          </a:prstGeom>
          <a:solidFill>
            <a:schemeClr val="bg1"/>
          </a:solidFill>
          <a:ln w="9525" cap="flat" cmpd="sng" algn="ctr">
            <a:solidFill>
              <a:srgbClr val="FF0000"/>
            </a:solidFill>
            <a:prstDash val="solid"/>
            <a:miter lim="800000"/>
            <a:tailEnd type="triangle"/>
          </a:ln>
          <a:effectLst/>
        </xdr:spPr>
        <xdr:txBody>
          <a:bodyPr vertOverflow="clip" horzOverflow="clip" wrap="square" rtlCol="0" anchor="ctr">
            <a:spAutoFit/>
          </a:bodyPr>
          <a:lstStyle/>
          <a:p>
            <a:r>
              <a:rPr lang="ja-JP" altLang="en-US" sz="1050" b="1">
                <a:solidFill>
                  <a:srgbClr val="FF0000"/>
                </a:solidFill>
                <a:effectLst/>
              </a:rPr>
              <a:t>資源向上（長寿命化）交付金</a:t>
            </a:r>
            <a:r>
              <a:rPr lang="ja-JP" altLang="en-US" sz="1050">
                <a:solidFill>
                  <a:sysClr val="windowText" lastClr="000000"/>
                </a:solidFill>
                <a:effectLst/>
              </a:rPr>
              <a:t>の持越理由が積み立ての場合は空欄にしてください。</a:t>
            </a:r>
            <a:endParaRPr lang="ja-JP" altLang="ja-JP" sz="1050">
              <a:solidFill>
                <a:sysClr val="windowText" lastClr="000000"/>
              </a:solidFill>
              <a:effectLst/>
            </a:endParaRPr>
          </a:p>
        </xdr:txBody>
      </xdr:sp>
    </xdr:grpSp>
    <xdr:clientData fPrintsWithSheet="0"/>
  </xdr:twoCellAnchor>
</xdr:wsDr>
</file>

<file path=xl/drawings/drawing29.xml><?xml version="1.0" encoding="utf-8"?>
<xdr:wsDr xmlns:xdr="http://schemas.openxmlformats.org/drawingml/2006/spreadsheetDrawing" xmlns:a="http://schemas.openxmlformats.org/drawingml/2006/main">
  <xdr:twoCellAnchor>
    <xdr:from>
      <xdr:col>19</xdr:col>
      <xdr:colOff>33145</xdr:colOff>
      <xdr:row>90</xdr:row>
      <xdr:rowOff>121867</xdr:rowOff>
    </xdr:from>
    <xdr:to>
      <xdr:col>24</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25</xdr:col>
      <xdr:colOff>19440</xdr:colOff>
      <xdr:row>56</xdr:row>
      <xdr:rowOff>79997</xdr:rowOff>
    </xdr:from>
    <xdr:to>
      <xdr:col>25</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20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4</xdr:col>
      <xdr:colOff>1500525</xdr:colOff>
      <xdr:row>2</xdr:row>
      <xdr:rowOff>25101</xdr:rowOff>
    </xdr:from>
    <xdr:to>
      <xdr:col>18</xdr:col>
      <xdr:colOff>1252651</xdr:colOff>
      <xdr:row>7</xdr:row>
      <xdr:rowOff>142573</xdr:rowOff>
    </xdr:to>
    <xdr:sp macro="" textlink="">
      <xdr:nvSpPr>
        <xdr:cNvPr id="6" name="テキスト ボックス 5">
          <a:extLst>
            <a:ext uri="{FF2B5EF4-FFF2-40B4-BE49-F238E27FC236}">
              <a16:creationId xmlns:a16="http://schemas.microsoft.com/office/drawing/2014/main" id="{00000000-0008-0000-2000-000006000000}"/>
            </a:ext>
          </a:extLst>
        </xdr:cNvPr>
        <xdr:cNvSpPr txBox="1"/>
      </xdr:nvSpPr>
      <xdr:spPr>
        <a:xfrm>
          <a:off x="6539250" y="987126"/>
          <a:ext cx="16620901" cy="1260472"/>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18</xdr:col>
      <xdr:colOff>1386728</xdr:colOff>
      <xdr:row>0</xdr:row>
      <xdr:rowOff>509477</xdr:rowOff>
    </xdr:to>
    <xdr:sp macro="" textlink="">
      <xdr:nvSpPr>
        <xdr:cNvPr id="7" name="正方形/長方形 6">
          <a:extLst>
            <a:ext uri="{FF2B5EF4-FFF2-40B4-BE49-F238E27FC236}">
              <a16:creationId xmlns:a16="http://schemas.microsoft.com/office/drawing/2014/main" id="{00000000-0008-0000-2000-000007000000}"/>
            </a:ext>
          </a:extLst>
        </xdr:cNvPr>
        <xdr:cNvSpPr/>
      </xdr:nvSpPr>
      <xdr:spPr>
        <a:xfrm>
          <a:off x="0" y="0"/>
          <a:ext cx="23308235"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8</xdr:col>
      <xdr:colOff>23232</xdr:colOff>
      <xdr:row>6</xdr:row>
      <xdr:rowOff>32358</xdr:rowOff>
    </xdr:from>
    <xdr:to>
      <xdr:col>12</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20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971550</xdr:colOff>
      <xdr:row>5</xdr:row>
      <xdr:rowOff>133350</xdr:rowOff>
    </xdr:from>
    <xdr:to>
      <xdr:col>11</xdr:col>
      <xdr:colOff>573959</xdr:colOff>
      <xdr:row>11</xdr:row>
      <xdr:rowOff>259271</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467350" y="1724025"/>
          <a:ext cx="5136434" cy="2126171"/>
          <a:chOff x="5467350" y="1724025"/>
          <a:chExt cx="5136434" cy="2126171"/>
        </a:xfrm>
      </xdr:grpSpPr>
      <xdr:sp macro="" textlink="">
        <xdr:nvSpPr>
          <xdr:cNvPr id="2" name="線吹き出し 2 (枠付き) 19">
            <a:extLst>
              <a:ext uri="{FF2B5EF4-FFF2-40B4-BE49-F238E27FC236}">
                <a16:creationId xmlns:a16="http://schemas.microsoft.com/office/drawing/2014/main" id="{00000000-0008-0000-0400-000002000000}"/>
              </a:ext>
            </a:extLst>
          </xdr:cNvPr>
          <xdr:cNvSpPr/>
        </xdr:nvSpPr>
        <xdr:spPr>
          <a:xfrm>
            <a:off x="6625319" y="3248025"/>
            <a:ext cx="3974384" cy="602171"/>
          </a:xfrm>
          <a:prstGeom prst="borderCallout2">
            <a:avLst>
              <a:gd name="adj1" fmla="val 53291"/>
              <a:gd name="adj2" fmla="val 413"/>
              <a:gd name="adj3" fmla="val -10043"/>
              <a:gd name="adj4" fmla="val -62405"/>
              <a:gd name="adj5" fmla="val -245992"/>
              <a:gd name="adj6" fmla="val -14563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xnSp macro="">
        <xdr:nvCxnSpPr>
          <xdr:cNvPr id="3" name="直線矢印コネクタ 2">
            <a:extLst>
              <a:ext uri="{FF2B5EF4-FFF2-40B4-BE49-F238E27FC236}">
                <a16:creationId xmlns:a16="http://schemas.microsoft.com/office/drawing/2014/main" id="{00000000-0008-0000-0400-000003000000}"/>
              </a:ext>
            </a:extLst>
          </xdr:cNvPr>
          <xdr:cNvCxnSpPr>
            <a:stCxn id="2" idx="2"/>
          </xdr:cNvCxnSpPr>
        </xdr:nvCxnSpPr>
        <xdr:spPr>
          <a:xfrm flipH="1" flipV="1">
            <a:off x="5467350" y="2657475"/>
            <a:ext cx="1157969" cy="891636"/>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 name="線吹き出し 2 (枠付き) 19">
            <a:extLst>
              <a:ext uri="{FF2B5EF4-FFF2-40B4-BE49-F238E27FC236}">
                <a16:creationId xmlns:a16="http://schemas.microsoft.com/office/drawing/2014/main" id="{00000000-0008-0000-0400-000004000000}"/>
              </a:ext>
            </a:extLst>
          </xdr:cNvPr>
          <xdr:cNvSpPr/>
        </xdr:nvSpPr>
        <xdr:spPr>
          <a:xfrm>
            <a:off x="6629400" y="1724025"/>
            <a:ext cx="3974384" cy="759247"/>
          </a:xfrm>
          <a:prstGeom prst="borderCallout2">
            <a:avLst>
              <a:gd name="adj1" fmla="val 53291"/>
              <a:gd name="adj2" fmla="val 413"/>
              <a:gd name="adj3" fmla="val -48933"/>
              <a:gd name="adj4" fmla="val -15431"/>
              <a:gd name="adj5" fmla="val -107013"/>
              <a:gd name="adj6" fmla="val -1741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西暦で記入してください。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日と記載したい場合、</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2026/4/1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を記入　→　令和</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8</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年</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日と表示</a:t>
            </a:r>
          </a:p>
        </xdr:txBody>
      </xdr:sp>
    </xdr:grpSp>
    <xdr:clientData fPrintsWithSheet="0"/>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316230</xdr:colOff>
          <xdr:row>24</xdr:row>
          <xdr:rowOff>15240</xdr:rowOff>
        </xdr:from>
        <xdr:to>
          <xdr:col>40</xdr:col>
          <xdr:colOff>281212</xdr:colOff>
          <xdr:row>57</xdr:row>
          <xdr:rowOff>141306</xdr:rowOff>
        </xdr:to>
        <xdr:pic>
          <xdr:nvPicPr>
            <xdr:cNvPr id="4" name="図 3">
              <a:extLst>
                <a:ext uri="{FF2B5EF4-FFF2-40B4-BE49-F238E27FC236}">
                  <a16:creationId xmlns:a16="http://schemas.microsoft.com/office/drawing/2014/main" id="{00000000-0008-0000-2300-000004000000}"/>
                </a:ext>
              </a:extLst>
            </xdr:cNvPr>
            <xdr:cNvPicPr>
              <a:picLocks noChangeAspect="1" noChangeArrowheads="1"/>
              <a:extLst>
                <a:ext uri="{84589F7E-364E-4C9E-8A38-B11213B215E9}">
                  <a14:cameraTool cellRange="$AV$4:$CD$12" spid="_x0000_s153168"/>
                </a:ext>
              </a:extLst>
            </xdr:cNvPicPr>
          </xdr:nvPicPr>
          <xdr:blipFill>
            <a:blip xmlns:r="http://schemas.openxmlformats.org/officeDocument/2006/relationships" r:embed="rId1"/>
            <a:srcRect/>
            <a:stretch>
              <a:fillRect/>
            </a:stretch>
          </xdr:blipFill>
          <xdr:spPr bwMode="auto">
            <a:xfrm>
              <a:off x="1899061" y="8951931"/>
              <a:ext cx="17194026" cy="522474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60</xdr:row>
          <xdr:rowOff>304800</xdr:rowOff>
        </xdr:from>
        <xdr:to>
          <xdr:col>34</xdr:col>
          <xdr:colOff>361670</xdr:colOff>
          <xdr:row>79</xdr:row>
          <xdr:rowOff>3642</xdr:rowOff>
        </xdr:to>
        <xdr:pic>
          <xdr:nvPicPr>
            <xdr:cNvPr id="5" name="図 4">
              <a:extLst>
                <a:ext uri="{FF2B5EF4-FFF2-40B4-BE49-F238E27FC236}">
                  <a16:creationId xmlns:a16="http://schemas.microsoft.com/office/drawing/2014/main" id="{00000000-0008-0000-2300-000005000000}"/>
                </a:ext>
              </a:extLst>
            </xdr:cNvPr>
            <xdr:cNvPicPr>
              <a:picLocks noChangeAspect="1" noChangeArrowheads="1"/>
              <a:extLst>
                <a:ext uri="{84589F7E-364E-4C9E-8A38-B11213B215E9}">
                  <a14:cameraTool cellRange="$CE$4:$CU$12" spid="_x0000_s153169"/>
                </a:ext>
              </a:extLst>
            </xdr:cNvPicPr>
          </xdr:nvPicPr>
          <xdr:blipFill>
            <a:blip xmlns:r="http://schemas.openxmlformats.org/officeDocument/2006/relationships" r:embed="rId2"/>
            <a:srcRect/>
            <a:stretch>
              <a:fillRect/>
            </a:stretch>
          </xdr:blipFill>
          <xdr:spPr bwMode="auto">
            <a:xfrm>
              <a:off x="1811431" y="14802410"/>
              <a:ext cx="13811250" cy="522474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382905</xdr:colOff>
          <xdr:row>89</xdr:row>
          <xdr:rowOff>24765</xdr:rowOff>
        </xdr:from>
        <xdr:to>
          <xdr:col>43</xdr:col>
          <xdr:colOff>277850</xdr:colOff>
          <xdr:row>123</xdr:row>
          <xdr:rowOff>10758</xdr:rowOff>
        </xdr:to>
        <xdr:pic>
          <xdr:nvPicPr>
            <xdr:cNvPr id="6" name="図 5">
              <a:extLst>
                <a:ext uri="{FF2B5EF4-FFF2-40B4-BE49-F238E27FC236}">
                  <a16:creationId xmlns:a16="http://schemas.microsoft.com/office/drawing/2014/main" id="{00000000-0008-0000-2300-000006000000}"/>
                </a:ext>
              </a:extLst>
            </xdr:cNvPr>
            <xdr:cNvPicPr>
              <a:picLocks noChangeAspect="1" noChangeArrowheads="1"/>
              <a:extLst>
                <a:ext uri="{84589F7E-364E-4C9E-8A38-B11213B215E9}">
                  <a14:cameraTool cellRange="$CV$4:$EV$12" spid="_x0000_s153170"/>
                </a:ext>
              </a:extLst>
            </xdr:cNvPicPr>
          </xdr:nvPicPr>
          <xdr:blipFill>
            <a:blip xmlns:r="http://schemas.openxmlformats.org/officeDocument/2006/relationships" r:embed="rId3"/>
            <a:srcRect/>
            <a:stretch>
              <a:fillRect/>
            </a:stretch>
          </xdr:blipFill>
          <xdr:spPr bwMode="auto">
            <a:xfrm>
              <a:off x="1965736" y="21589085"/>
              <a:ext cx="18531728" cy="522474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128</xdr:row>
          <xdr:rowOff>19050</xdr:rowOff>
        </xdr:from>
        <xdr:to>
          <xdr:col>41</xdr:col>
          <xdr:colOff>44264</xdr:colOff>
          <xdr:row>162</xdr:row>
          <xdr:rowOff>5043</xdr:rowOff>
        </xdr:to>
        <xdr:pic>
          <xdr:nvPicPr>
            <xdr:cNvPr id="7" name="図 6">
              <a:extLst>
                <a:ext uri="{FF2B5EF4-FFF2-40B4-BE49-F238E27FC236}">
                  <a16:creationId xmlns:a16="http://schemas.microsoft.com/office/drawing/2014/main" id="{00000000-0008-0000-2300-000007000000}"/>
                </a:ext>
              </a:extLst>
            </xdr:cNvPr>
            <xdr:cNvPicPr>
              <a:picLocks noChangeAspect="1" noChangeArrowheads="1"/>
              <a:extLst>
                <a:ext uri="{84589F7E-364E-4C9E-8A38-B11213B215E9}">
                  <a14:cameraTool cellRange="$EW$4:$GG$12" spid="_x0000_s153171"/>
                </a:ext>
              </a:extLst>
            </xdr:cNvPicPr>
          </xdr:nvPicPr>
          <xdr:blipFill>
            <a:blip xmlns:r="http://schemas.openxmlformats.org/officeDocument/2006/relationships" r:embed="rId4"/>
            <a:srcRect/>
            <a:stretch>
              <a:fillRect/>
            </a:stretch>
          </xdr:blipFill>
          <xdr:spPr bwMode="auto">
            <a:xfrm>
              <a:off x="1935256" y="27592524"/>
              <a:ext cx="17390129" cy="522474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1.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24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209550</xdr:colOff>
      <xdr:row>4</xdr:row>
      <xdr:rowOff>57150</xdr:rowOff>
    </xdr:from>
    <xdr:to>
      <xdr:col>15</xdr:col>
      <xdr:colOff>386666</xdr:colOff>
      <xdr:row>6</xdr:row>
      <xdr:rowOff>200025</xdr:rowOff>
    </xdr:to>
    <xdr:sp macro="" textlink="">
      <xdr:nvSpPr>
        <xdr:cNvPr id="3" name="線吹き出し 2 (枠付き) 19">
          <a:extLst>
            <a:ext uri="{FF2B5EF4-FFF2-40B4-BE49-F238E27FC236}">
              <a16:creationId xmlns:a16="http://schemas.microsoft.com/office/drawing/2014/main" id="{00000000-0008-0000-2400-000003000000}"/>
            </a:ext>
          </a:extLst>
        </xdr:cNvPr>
        <xdr:cNvSpPr/>
      </xdr:nvSpPr>
      <xdr:spPr>
        <a:xfrm>
          <a:off x="7124700" y="1047750"/>
          <a:ext cx="4977716" cy="676275"/>
        </a:xfrm>
        <a:prstGeom prst="borderCallout2">
          <a:avLst>
            <a:gd name="adj1" fmla="val 53291"/>
            <a:gd name="adj2" fmla="val 413"/>
            <a:gd name="adj3" fmla="val 97752"/>
            <a:gd name="adj4" fmla="val -56042"/>
            <a:gd name="adj5" fmla="val 72070"/>
            <a:gd name="adj6" fmla="val -89977"/>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）シートの基本情報入力から表示</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xdr:from>
      <xdr:col>9</xdr:col>
      <xdr:colOff>114300</xdr:colOff>
      <xdr:row>5</xdr:row>
      <xdr:rowOff>28575</xdr:rowOff>
    </xdr:from>
    <xdr:to>
      <xdr:col>16</xdr:col>
      <xdr:colOff>291416</xdr:colOff>
      <xdr:row>6</xdr:row>
      <xdr:rowOff>133350</xdr:rowOff>
    </xdr:to>
    <xdr:sp macro="" textlink="">
      <xdr:nvSpPr>
        <xdr:cNvPr id="2" name="線吹き出し 2 (枠付き) 19">
          <a:extLst>
            <a:ext uri="{FF2B5EF4-FFF2-40B4-BE49-F238E27FC236}">
              <a16:creationId xmlns:a16="http://schemas.microsoft.com/office/drawing/2014/main" id="{00000000-0008-0000-2500-000002000000}"/>
            </a:ext>
          </a:extLst>
        </xdr:cNvPr>
        <xdr:cNvSpPr/>
      </xdr:nvSpPr>
      <xdr:spPr>
        <a:xfrm>
          <a:off x="8334375" y="1552575"/>
          <a:ext cx="4977716" cy="485775"/>
        </a:xfrm>
        <a:prstGeom prst="borderCallout2">
          <a:avLst>
            <a:gd name="adj1" fmla="val 53291"/>
            <a:gd name="adj2" fmla="val 413"/>
            <a:gd name="adj3" fmla="val 97752"/>
            <a:gd name="adj4" fmla="val -56042"/>
            <a:gd name="adj5" fmla="val 72070"/>
            <a:gd name="adj6" fmla="val -89977"/>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別記３</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１（１）シートから自動入力されます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dr:col>9</xdr:col>
      <xdr:colOff>638378</xdr:colOff>
      <xdr:row>4</xdr:row>
      <xdr:rowOff>50665</xdr:rowOff>
    </xdr:from>
    <xdr:to>
      <xdr:col>17</xdr:col>
      <xdr:colOff>103753</xdr:colOff>
      <xdr:row>5</xdr:row>
      <xdr:rowOff>151386</xdr:rowOff>
    </xdr:to>
    <xdr:sp macro="" textlink="">
      <xdr:nvSpPr>
        <xdr:cNvPr id="2" name="線吹き出し 2 (枠付き) 19">
          <a:extLst>
            <a:ext uri="{FF2B5EF4-FFF2-40B4-BE49-F238E27FC236}">
              <a16:creationId xmlns:a16="http://schemas.microsoft.com/office/drawing/2014/main" id="{00000000-0008-0000-2600-000002000000}"/>
            </a:ext>
          </a:extLst>
        </xdr:cNvPr>
        <xdr:cNvSpPr/>
      </xdr:nvSpPr>
      <xdr:spPr>
        <a:xfrm>
          <a:off x="7559202" y="1266622"/>
          <a:ext cx="4977716" cy="485775"/>
        </a:xfrm>
        <a:prstGeom prst="borderCallout2">
          <a:avLst>
            <a:gd name="adj1" fmla="val 53291"/>
            <a:gd name="adj2" fmla="val 413"/>
            <a:gd name="adj3" fmla="val 97752"/>
            <a:gd name="adj4" fmla="val -56042"/>
            <a:gd name="adj5" fmla="val 72070"/>
            <a:gd name="adj6" fmla="val -89977"/>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別記３</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１（１）シートから自動入力されます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85725</xdr:colOff>
      <xdr:row>0</xdr:row>
      <xdr:rowOff>142875</xdr:rowOff>
    </xdr:from>
    <xdr:to>
      <xdr:col>16</xdr:col>
      <xdr:colOff>114300</xdr:colOff>
      <xdr:row>10</xdr:row>
      <xdr:rowOff>278321</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6791325" y="142875"/>
          <a:ext cx="5276850" cy="2030921"/>
          <a:chOff x="6772275" y="66675"/>
          <a:chExt cx="5276850" cy="2152071"/>
        </a:xfrm>
      </xdr:grpSpPr>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800849" y="66675"/>
            <a:ext cx="3609975" cy="11626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3" name="線吹き出し 2 (枠付き) 19">
            <a:extLst>
              <a:ext uri="{FF2B5EF4-FFF2-40B4-BE49-F238E27FC236}">
                <a16:creationId xmlns:a16="http://schemas.microsoft.com/office/drawing/2014/main" id="{00000000-0008-0000-0500-000003000000}"/>
              </a:ext>
            </a:extLst>
          </xdr:cNvPr>
          <xdr:cNvSpPr/>
        </xdr:nvSpPr>
        <xdr:spPr>
          <a:xfrm>
            <a:off x="6772275" y="1616575"/>
            <a:ext cx="5276850" cy="602171"/>
          </a:xfrm>
          <a:prstGeom prst="borderCallout2">
            <a:avLst>
              <a:gd name="adj1" fmla="val 42219"/>
              <a:gd name="adj2" fmla="val 30"/>
              <a:gd name="adj3" fmla="val 12596"/>
              <a:gd name="adj4" fmla="val -7327"/>
              <a:gd name="adj5" fmla="val -41237"/>
              <a:gd name="adj6" fmla="val -1632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「様式第</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号」シート、「変更認定の申請（任意様式第</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号）」シート、「変更届出（任意様式</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）」シートに記載の年月日のうち、最新の年月日が自動入力されます。</a:t>
            </a:r>
          </a:p>
        </xdr:txBody>
      </xdr:sp>
    </xdr:grpSp>
    <xdr:clientData fPrintsWithSheet="0"/>
  </xdr:twoCellAnchor>
  <xdr:twoCellAnchor>
    <xdr:from>
      <xdr:col>8</xdr:col>
      <xdr:colOff>114300</xdr:colOff>
      <xdr:row>10</xdr:row>
      <xdr:rowOff>514351</xdr:rowOff>
    </xdr:from>
    <xdr:to>
      <xdr:col>16</xdr:col>
      <xdr:colOff>152400</xdr:colOff>
      <xdr:row>12</xdr:row>
      <xdr:rowOff>419101</xdr:rowOff>
    </xdr:to>
    <xdr:sp macro="" textlink="">
      <xdr:nvSpPr>
        <xdr:cNvPr id="4" name="Rectangle 65">
          <a:extLst>
            <a:ext uri="{FF2B5EF4-FFF2-40B4-BE49-F238E27FC236}">
              <a16:creationId xmlns:a16="http://schemas.microsoft.com/office/drawing/2014/main" id="{00000000-0008-0000-0500-000004000000}"/>
            </a:ext>
          </a:extLst>
        </xdr:cNvPr>
        <xdr:cNvSpPr>
          <a:spLocks noChangeArrowheads="1"/>
        </xdr:cNvSpPr>
      </xdr:nvSpPr>
      <xdr:spPr bwMode="auto">
        <a:xfrm>
          <a:off x="6819900" y="2409826"/>
          <a:ext cx="5286375" cy="628650"/>
        </a:xfrm>
        <a:prstGeom prst="rect">
          <a:avLst/>
        </a:prstGeom>
        <a:solidFill>
          <a:sysClr val="window" lastClr="FFFFFF"/>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2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2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記載の文章は（例）です。</a:t>
          </a:r>
          <a:br>
            <a:rPr kumimoji="1" lang="en-US" altLang="ja-JP" sz="12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br>
          <a:r>
            <a:rPr kumimoji="1" lang="ja-JP" altLang="en-US" sz="12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（例）を取ったうえで、地域の特色を付して記載してください。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133350</xdr:colOff>
      <xdr:row>6</xdr:row>
      <xdr:rowOff>284352</xdr:rowOff>
    </xdr:from>
    <xdr:to>
      <xdr:col>16</xdr:col>
      <xdr:colOff>123825</xdr:colOff>
      <xdr:row>9</xdr:row>
      <xdr:rowOff>133350</xdr:rowOff>
    </xdr:to>
    <xdr:cxnSp macro="">
      <xdr:nvCxnSpPr>
        <xdr:cNvPr id="16" name="直線矢印コネクタ 15">
          <a:extLst>
            <a:ext uri="{FF2B5EF4-FFF2-40B4-BE49-F238E27FC236}">
              <a16:creationId xmlns:a16="http://schemas.microsoft.com/office/drawing/2014/main" id="{00000000-0008-0000-0600-000010000000}"/>
            </a:ext>
          </a:extLst>
        </xdr:cNvPr>
        <xdr:cNvCxnSpPr>
          <a:stCxn id="14" idx="2"/>
        </xdr:cNvCxnSpPr>
      </xdr:nvCxnSpPr>
      <xdr:spPr>
        <a:xfrm flipH="1">
          <a:off x="5867400" y="2960877"/>
          <a:ext cx="2257425" cy="63004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12</xdr:col>
      <xdr:colOff>123825</xdr:colOff>
      <xdr:row>6</xdr:row>
      <xdr:rowOff>284352</xdr:rowOff>
    </xdr:from>
    <xdr:to>
      <xdr:col>16</xdr:col>
      <xdr:colOff>123825</xdr:colOff>
      <xdr:row>12</xdr:row>
      <xdr:rowOff>156114</xdr:rowOff>
    </xdr:to>
    <xdr:cxnSp macro="">
      <xdr:nvCxnSpPr>
        <xdr:cNvPr id="19" name="直線矢印コネクタ 18">
          <a:extLst>
            <a:ext uri="{FF2B5EF4-FFF2-40B4-BE49-F238E27FC236}">
              <a16:creationId xmlns:a16="http://schemas.microsoft.com/office/drawing/2014/main" id="{00000000-0008-0000-0600-000013000000}"/>
            </a:ext>
          </a:extLst>
        </xdr:cNvPr>
        <xdr:cNvCxnSpPr>
          <a:stCxn id="14" idx="2"/>
        </xdr:cNvCxnSpPr>
      </xdr:nvCxnSpPr>
      <xdr:spPr>
        <a:xfrm flipH="1">
          <a:off x="5857875" y="2960877"/>
          <a:ext cx="2266950" cy="1462437"/>
        </a:xfrm>
        <a:prstGeom prst="straightConnector1">
          <a:avLst/>
        </a:prstGeom>
        <a:noFill/>
        <a:ln w="6350" cap="flat" cmpd="sng" algn="ctr">
          <a:solidFill>
            <a:srgbClr val="FF0000"/>
          </a:solidFill>
          <a:prstDash val="solid"/>
          <a:miter lim="800000"/>
          <a:tailEnd type="triangle"/>
        </a:ln>
        <a:effectLst/>
      </xdr:spPr>
    </xdr:cxnSp>
    <xdr:clientData fPrintsWithSheet="0"/>
  </xdr:twoCellAnchor>
  <xdr:twoCellAnchor>
    <xdr:from>
      <xdr:col>16</xdr:col>
      <xdr:colOff>57150</xdr:colOff>
      <xdr:row>0</xdr:row>
      <xdr:rowOff>28575</xdr:rowOff>
    </xdr:from>
    <xdr:to>
      <xdr:col>32</xdr:col>
      <xdr:colOff>171450</xdr:colOff>
      <xdr:row>71</xdr:row>
      <xdr:rowOff>176060</xdr:rowOff>
    </xdr:to>
    <xdr:grpSp>
      <xdr:nvGrpSpPr>
        <xdr:cNvPr id="6" name="グループ化 5">
          <a:extLst>
            <a:ext uri="{FF2B5EF4-FFF2-40B4-BE49-F238E27FC236}">
              <a16:creationId xmlns:a16="http://schemas.microsoft.com/office/drawing/2014/main" id="{00000000-0008-0000-0600-000006000000}"/>
            </a:ext>
          </a:extLst>
        </xdr:cNvPr>
        <xdr:cNvGrpSpPr/>
      </xdr:nvGrpSpPr>
      <xdr:grpSpPr>
        <a:xfrm>
          <a:off x="8058150" y="28575"/>
          <a:ext cx="5753100" cy="19349885"/>
          <a:chOff x="8058150" y="28575"/>
          <a:chExt cx="5753100" cy="19349885"/>
        </a:xfrm>
      </xdr:grpSpPr>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8058150" y="28575"/>
            <a:ext cx="5753100" cy="19349885"/>
            <a:chOff x="8058150" y="28575"/>
            <a:chExt cx="5753100" cy="19349885"/>
          </a:xfrm>
        </xdr:grpSpPr>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8058150" y="28575"/>
              <a:ext cx="5753100" cy="19349885"/>
              <a:chOff x="7981950" y="28575"/>
              <a:chExt cx="5753100" cy="19083185"/>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8048624" y="28575"/>
                <a:ext cx="3537882" cy="114157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8009482" y="11382211"/>
                <a:ext cx="4620668" cy="1433450"/>
              </a:xfrm>
              <a:prstGeom prst="borderCallout2">
                <a:avLst>
                  <a:gd name="adj1" fmla="val 53291"/>
                  <a:gd name="adj2" fmla="val 413"/>
                  <a:gd name="adj3" fmla="val 28044"/>
                  <a:gd name="adj4" fmla="val -41439"/>
                  <a:gd name="adj5" fmla="val 44111"/>
                  <a:gd name="adj6" fmla="val -5545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遊休農地に取り組む場合、活動期間内に全て解消する必要があります。</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また、毎年度遊休農地の一部を解消した場合は、変更届出により遊休農地面積を減らしてください。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8023026" y="12985934"/>
                <a:ext cx="3511390" cy="2805602"/>
              </a:xfrm>
              <a:prstGeom prst="borderCallout2">
                <a:avLst>
                  <a:gd name="adj1" fmla="val 48877"/>
                  <a:gd name="adj2" fmla="val -401"/>
                  <a:gd name="adj3" fmla="val 53140"/>
                  <a:gd name="adj4" fmla="val -17450"/>
                  <a:gd name="adj5" fmla="val 74026"/>
                  <a:gd name="adj6" fmla="val -6702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・うち、資源向上（長寿命化）の欄には、農業用施設の内数として資源向上支払（長寿命化）を実施する施設の数量を記入してください。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8088639" y="16231279"/>
                <a:ext cx="3521029" cy="2880481"/>
              </a:xfrm>
              <a:prstGeom prst="borderCallout2">
                <a:avLst>
                  <a:gd name="adj1" fmla="val 53291"/>
                  <a:gd name="adj2" fmla="val 413"/>
                  <a:gd name="adj3" fmla="val 55643"/>
                  <a:gd name="adj4" fmla="val -16620"/>
                  <a:gd name="adj5" fmla="val 69495"/>
                  <a:gd name="adj6" fmla="val -166151"/>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0600-00000E000000}"/>
                  </a:ext>
                </a:extLst>
              </xdr:cNvPr>
              <xdr:cNvSpPr/>
            </xdr:nvSpPr>
            <xdr:spPr>
              <a:xfrm>
                <a:off x="8048625" y="2619375"/>
                <a:ext cx="3752850" cy="602171"/>
              </a:xfrm>
              <a:prstGeom prst="borderCallout2">
                <a:avLst>
                  <a:gd name="adj1" fmla="val 53291"/>
                  <a:gd name="adj2" fmla="val 413"/>
                  <a:gd name="adj3" fmla="val 46900"/>
                  <a:gd name="adj4" fmla="val -32180"/>
                  <a:gd name="adj5" fmla="val 37212"/>
                  <a:gd name="adj6" fmla="val -6126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sp macro="" textlink="">
            <xdr:nvSpPr>
              <xdr:cNvPr id="22" name="線吹き出し 2 (枠付き) 19">
                <a:extLst>
                  <a:ext uri="{FF2B5EF4-FFF2-40B4-BE49-F238E27FC236}">
                    <a16:creationId xmlns:a16="http://schemas.microsoft.com/office/drawing/2014/main" id="{00000000-0008-0000-0600-000016000000}"/>
                  </a:ext>
                </a:extLst>
              </xdr:cNvPr>
              <xdr:cNvSpPr/>
            </xdr:nvSpPr>
            <xdr:spPr>
              <a:xfrm>
                <a:off x="7981950" y="10286514"/>
                <a:ext cx="3498043" cy="563623"/>
              </a:xfrm>
              <a:prstGeom prst="borderCallout2">
                <a:avLst>
                  <a:gd name="adj1" fmla="val 53291"/>
                  <a:gd name="adj2" fmla="val 413"/>
                  <a:gd name="adj3" fmla="val 6406"/>
                  <a:gd name="adj4" fmla="val -93174"/>
                  <a:gd name="adj5" fmla="val -97229"/>
                  <a:gd name="adj6" fmla="val -99834"/>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変更認定の申請を行った年度を全て記載してください。</a:t>
                </a: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変更届出の場合は記載しないでください。</a:t>
                </a:r>
              </a:p>
            </xdr:txBody>
          </xdr:sp>
          <xdr:sp macro="" textlink="">
            <xdr:nvSpPr>
              <xdr:cNvPr id="23" name="線吹き出し 2 (枠付き) 19">
                <a:extLst>
                  <a:ext uri="{FF2B5EF4-FFF2-40B4-BE49-F238E27FC236}">
                    <a16:creationId xmlns:a16="http://schemas.microsoft.com/office/drawing/2014/main" id="{00000000-0008-0000-0600-000017000000}"/>
                  </a:ext>
                </a:extLst>
              </xdr:cNvPr>
              <xdr:cNvSpPr/>
            </xdr:nvSpPr>
            <xdr:spPr>
              <a:xfrm>
                <a:off x="8029575" y="10974357"/>
                <a:ext cx="5705475" cy="310301"/>
              </a:xfrm>
              <a:prstGeom prst="borderCallout2">
                <a:avLst>
                  <a:gd name="adj1" fmla="val 53291"/>
                  <a:gd name="adj2" fmla="val -255"/>
                  <a:gd name="adj3" fmla="val 97801"/>
                  <a:gd name="adj4" fmla="val -113584"/>
                  <a:gd name="adj5" fmla="val -17116"/>
                  <a:gd name="adj6" fmla="val -12601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資源向上（共同）予算で資源向上（長寿命化）に取り組む場合は記載しないでください。</a:t>
                </a:r>
              </a:p>
            </xdr:txBody>
          </xdr:sp>
        </xdr:grpSp>
        <xdr:sp macro="" textlink="">
          <xdr:nvSpPr>
            <xdr:cNvPr id="3" name="線吹き出し 2 (枠付き) 19">
              <a:extLst>
                <a:ext uri="{FF2B5EF4-FFF2-40B4-BE49-F238E27FC236}">
                  <a16:creationId xmlns:a16="http://schemas.microsoft.com/office/drawing/2014/main" id="{00000000-0008-0000-0600-000003000000}"/>
                </a:ext>
              </a:extLst>
            </xdr:cNvPr>
            <xdr:cNvSpPr/>
          </xdr:nvSpPr>
          <xdr:spPr>
            <a:xfrm>
              <a:off x="8077201" y="9182357"/>
              <a:ext cx="4343399" cy="981551"/>
            </a:xfrm>
            <a:prstGeom prst="borderCallout2">
              <a:avLst>
                <a:gd name="adj1" fmla="val 56202"/>
                <a:gd name="adj2" fmla="val -1247"/>
                <a:gd name="adj3" fmla="val 21581"/>
                <a:gd name="adj4" fmla="val -143571"/>
                <a:gd name="adj5" fmla="val 27422"/>
                <a:gd name="adj6" fmla="val -158287"/>
              </a:avLst>
            </a:prstGeom>
            <a:solidFill>
              <a:schemeClr val="bg1"/>
            </a:solidFill>
            <a:ln w="1270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活動期間の欄に数字のみを入力してください。</a:t>
              </a: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が自動で記載されます。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（例）</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８</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を入力→入力欄は</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８年度</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と記載</a:t>
              </a:r>
              <a:b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br>
              <a:r>
                <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a:t>
              </a: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計画書の変更の際は、上段に変更前、下段に変更後を入力してください。</a:t>
              </a:r>
            </a:p>
          </xdr:txBody>
        </xdr:sp>
      </xdr:grpSp>
      <xdr:sp macro="" textlink="">
        <xdr:nvSpPr>
          <xdr:cNvPr id="5" name="線吹き出し 2 (枠付き) 19">
            <a:extLst>
              <a:ext uri="{FF2B5EF4-FFF2-40B4-BE49-F238E27FC236}">
                <a16:creationId xmlns:a16="http://schemas.microsoft.com/office/drawing/2014/main" id="{00000000-0008-0000-0600-000005000000}"/>
              </a:ext>
            </a:extLst>
          </xdr:cNvPr>
          <xdr:cNvSpPr/>
        </xdr:nvSpPr>
        <xdr:spPr>
          <a:xfrm>
            <a:off x="8058150" y="1666875"/>
            <a:ext cx="5276850" cy="568272"/>
          </a:xfrm>
          <a:prstGeom prst="borderCallout2">
            <a:avLst>
              <a:gd name="adj1" fmla="val 42219"/>
              <a:gd name="adj2" fmla="val 30"/>
              <a:gd name="adj3" fmla="val 29357"/>
              <a:gd name="adj4" fmla="val -12561"/>
              <a:gd name="adj5" fmla="val -98226"/>
              <a:gd name="adj6" fmla="val -21380"/>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「様式第</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号」シート、「変更認定の申請（任意様式第</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号）」シート、「変更届出（任意様式</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）」シートに記載の年月日のうち、最新の年月日が自動入力されます。</a:t>
            </a: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14</xdr:col>
      <xdr:colOff>438150</xdr:colOff>
      <xdr:row>150</xdr:row>
      <xdr:rowOff>64117</xdr:rowOff>
    </xdr:from>
    <xdr:to>
      <xdr:col>25</xdr:col>
      <xdr:colOff>99506</xdr:colOff>
      <xdr:row>156</xdr:row>
      <xdr:rowOff>57150</xdr:rowOff>
    </xdr:to>
    <xdr:cxnSp macro="">
      <xdr:nvCxnSpPr>
        <xdr:cNvPr id="32" name="直線矢印コネクタ 31">
          <a:extLst>
            <a:ext uri="{FF2B5EF4-FFF2-40B4-BE49-F238E27FC236}">
              <a16:creationId xmlns:a16="http://schemas.microsoft.com/office/drawing/2014/main" id="{00000000-0008-0000-0700-000020000000}"/>
            </a:ext>
          </a:extLst>
        </xdr:cNvPr>
        <xdr:cNvCxnSpPr>
          <a:stCxn id="29" idx="2"/>
        </xdr:cNvCxnSpPr>
      </xdr:nvCxnSpPr>
      <xdr:spPr>
        <a:xfrm flipH="1">
          <a:off x="4907573" y="37819752"/>
          <a:ext cx="3405414" cy="1634263"/>
        </a:xfrm>
        <a:prstGeom prst="straightConnector1">
          <a:avLst/>
        </a:prstGeom>
        <a:ln w="63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fPrintsWithSheet="0"/>
  </xdr:twoCellAnchor>
  <xdr:oneCellAnchor>
    <xdr:from>
      <xdr:col>21</xdr:col>
      <xdr:colOff>247651</xdr:colOff>
      <xdr:row>0</xdr:row>
      <xdr:rowOff>118987</xdr:rowOff>
    </xdr:from>
    <xdr:ext cx="5108331" cy="54078873"/>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7077076" y="118987"/>
          <a:ext cx="5108331" cy="54078873"/>
          <a:chOff x="7083670" y="118987"/>
          <a:chExt cx="5108331" cy="54078873"/>
        </a:xfrm>
      </xdr:grpSpPr>
      <xdr:grpSp>
        <xdr:nvGrpSpPr>
          <xdr:cNvPr id="12" name="グループ化 11">
            <a:extLst>
              <a:ext uri="{FF2B5EF4-FFF2-40B4-BE49-F238E27FC236}">
                <a16:creationId xmlns:a16="http://schemas.microsoft.com/office/drawing/2014/main" id="{00000000-0008-0000-0700-00000C000000}"/>
              </a:ext>
            </a:extLst>
          </xdr:cNvPr>
          <xdr:cNvGrpSpPr/>
        </xdr:nvGrpSpPr>
        <xdr:grpSpPr>
          <a:xfrm>
            <a:off x="7083670" y="118987"/>
            <a:ext cx="5093538" cy="54078873"/>
            <a:chOff x="7077076" y="118295"/>
            <a:chExt cx="5090607" cy="53352352"/>
          </a:xfrm>
        </xdr:grpSpPr>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8315325" y="39321037"/>
              <a:ext cx="3852358" cy="529728"/>
            </a:xfrm>
            <a:prstGeom prst="borderCallout2">
              <a:avLst>
                <a:gd name="adj1" fmla="val 23501"/>
                <a:gd name="adj2" fmla="val -74"/>
                <a:gd name="adj3" fmla="val 141017"/>
                <a:gd name="adj4" fmla="val -20892"/>
                <a:gd name="adj5" fmla="val 193351"/>
                <a:gd name="adj6" fmla="val -34442"/>
              </a:avLst>
            </a:prstGeom>
            <a:solidFill>
              <a:schemeClr val="bg1"/>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・活動項目番号</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52</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59</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を計画に位置付けると「</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広報活動・農村関係人口の拡大」の計画欄外に注意書きが表示されます。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077076" y="118295"/>
              <a:ext cx="5083422" cy="53352352"/>
              <a:chOff x="7077076" y="118295"/>
              <a:chExt cx="5083422" cy="53352352"/>
            </a:xfrm>
          </xdr:grpSpPr>
          <xdr:grpSp>
            <xdr:nvGrpSpPr>
              <xdr:cNvPr id="31" name="グループ化 30">
                <a:extLst>
                  <a:ext uri="{FF2B5EF4-FFF2-40B4-BE49-F238E27FC236}">
                    <a16:creationId xmlns:a16="http://schemas.microsoft.com/office/drawing/2014/main" id="{00000000-0008-0000-0700-00001F000000}"/>
                  </a:ext>
                </a:extLst>
              </xdr:cNvPr>
              <xdr:cNvGrpSpPr/>
            </xdr:nvGrpSpPr>
            <xdr:grpSpPr>
              <a:xfrm>
                <a:off x="7077076" y="118295"/>
                <a:ext cx="5083422" cy="53352352"/>
                <a:chOff x="7364261" y="110570"/>
                <a:chExt cx="5415521" cy="55243207"/>
              </a:xfrm>
            </xdr:grpSpPr>
            <xdr:cxnSp macro="">
              <xdr:nvCxnSpPr>
                <xdr:cNvPr id="4" name="直線矢印コネクタ 3">
                  <a:extLst>
                    <a:ext uri="{FF2B5EF4-FFF2-40B4-BE49-F238E27FC236}">
                      <a16:creationId xmlns:a16="http://schemas.microsoft.com/office/drawing/2014/main" id="{00000000-0008-0000-0700-000004000000}"/>
                    </a:ext>
                  </a:extLst>
                </xdr:cNvPr>
                <xdr:cNvCxnSpPr/>
              </xdr:nvCxnSpPr>
              <xdr:spPr>
                <a:xfrm flipH="1">
                  <a:off x="7364261" y="4011828"/>
                  <a:ext cx="1336020" cy="1303918"/>
                </a:xfrm>
                <a:prstGeom prst="straightConnector1">
                  <a:avLst/>
                </a:prstGeom>
                <a:noFill/>
                <a:ln w="6350" cap="flat" cmpd="sng" algn="ctr">
                  <a:solidFill>
                    <a:srgbClr val="FF0000"/>
                  </a:solidFill>
                  <a:prstDash val="solid"/>
                  <a:miter lim="800000"/>
                  <a:tailEnd type="triangle"/>
                </a:ln>
                <a:effectLst/>
              </xdr:spPr>
            </xdr:cxnSp>
            <xdr:sp macro="" textlink="">
              <xdr:nvSpPr>
                <xdr:cNvPr id="5" name="線吹き出し 2 (枠付き) 19">
                  <a:extLst>
                    <a:ext uri="{FF2B5EF4-FFF2-40B4-BE49-F238E27FC236}">
                      <a16:creationId xmlns:a16="http://schemas.microsoft.com/office/drawing/2014/main" id="{00000000-0008-0000-0700-000005000000}"/>
                    </a:ext>
                  </a:extLst>
                </xdr:cNvPr>
                <xdr:cNvSpPr/>
              </xdr:nvSpPr>
              <xdr:spPr>
                <a:xfrm>
                  <a:off x="8798219" y="45462594"/>
                  <a:ext cx="3361284" cy="1229775"/>
                </a:xfrm>
                <a:prstGeom prst="borderCallout2">
                  <a:avLst>
                    <a:gd name="adj1" fmla="val 53291"/>
                    <a:gd name="adj2" fmla="val 413"/>
                    <a:gd name="adj3" fmla="val 54358"/>
                    <a:gd name="adj4" fmla="val -45771"/>
                    <a:gd name="adj5" fmla="val 19871"/>
                    <a:gd name="adj6" fmla="val -165524"/>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水管理を通じた環境負荷低減活動の強化を計画に位置付けている場合、セルの色が変わります。）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700-000007000000}"/>
                    </a:ext>
                  </a:extLst>
                </xdr:cNvPr>
                <xdr:cNvSpPr/>
              </xdr:nvSpPr>
              <xdr:spPr>
                <a:xfrm>
                  <a:off x="8637796" y="48686087"/>
                  <a:ext cx="3442307" cy="321412"/>
                </a:xfrm>
                <a:prstGeom prst="borderCallout2">
                  <a:avLst>
                    <a:gd name="adj1" fmla="val 53291"/>
                    <a:gd name="adj2" fmla="val 413"/>
                    <a:gd name="adj3" fmla="val 89316"/>
                    <a:gd name="adj4" fmla="val -69915"/>
                    <a:gd name="adj5" fmla="val 288577"/>
                    <a:gd name="adj6" fmla="val -107623"/>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5" name="線吹き出し 2 (枠付き) 19">
                  <a:extLst>
                    <a:ext uri="{FF2B5EF4-FFF2-40B4-BE49-F238E27FC236}">
                      <a16:creationId xmlns:a16="http://schemas.microsoft.com/office/drawing/2014/main" id="{00000000-0008-0000-0700-000019000000}"/>
                    </a:ext>
                  </a:extLst>
                </xdr:cNvPr>
                <xdr:cNvSpPr/>
              </xdr:nvSpPr>
              <xdr:spPr>
                <a:xfrm>
                  <a:off x="8579808" y="49621342"/>
                  <a:ext cx="3442799" cy="1229775"/>
                </a:xfrm>
                <a:prstGeom prst="borderCallout2">
                  <a:avLst>
                    <a:gd name="adj1" fmla="val 53291"/>
                    <a:gd name="adj2" fmla="val 413"/>
                    <a:gd name="adj3" fmla="val 19121"/>
                    <a:gd name="adj4" fmla="val -27853"/>
                    <a:gd name="adj5" fmla="val 19026"/>
                    <a:gd name="adj6" fmla="val -61918"/>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6" name="線吹き出し 2 (枠付き) 19">
                  <a:extLst>
                    <a:ext uri="{FF2B5EF4-FFF2-40B4-BE49-F238E27FC236}">
                      <a16:creationId xmlns:a16="http://schemas.microsoft.com/office/drawing/2014/main" id="{00000000-0008-0000-0700-00001A000000}"/>
                    </a:ext>
                  </a:extLst>
                </xdr:cNvPr>
                <xdr:cNvSpPr/>
              </xdr:nvSpPr>
              <xdr:spPr>
                <a:xfrm>
                  <a:off x="8712929" y="54578183"/>
                  <a:ext cx="3401857" cy="775594"/>
                </a:xfrm>
                <a:prstGeom prst="borderCallout2">
                  <a:avLst>
                    <a:gd name="adj1" fmla="val 53291"/>
                    <a:gd name="adj2" fmla="val 413"/>
                    <a:gd name="adj3" fmla="val 21792"/>
                    <a:gd name="adj4" fmla="val -39150"/>
                    <a:gd name="adj5" fmla="val 45190"/>
                    <a:gd name="adj6" fmla="val -75614"/>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0700-00000A000000}"/>
                    </a:ext>
                  </a:extLst>
                </xdr:cNvPr>
                <xdr:cNvSpPr/>
              </xdr:nvSpPr>
              <xdr:spPr>
                <a:xfrm>
                  <a:off x="8779613" y="33624362"/>
                  <a:ext cx="4000169" cy="3046501"/>
                </a:xfrm>
                <a:prstGeom prst="borderCallout2">
                  <a:avLst>
                    <a:gd name="adj1" fmla="val 53291"/>
                    <a:gd name="adj2" fmla="val 413"/>
                    <a:gd name="adj3" fmla="val 48030"/>
                    <a:gd name="adj4" fmla="val -41757"/>
                    <a:gd name="adj5" fmla="val 61719"/>
                    <a:gd name="adj6" fmla="val -88802"/>
                  </a:avLst>
                </a:prstGeom>
                <a:solidFill>
                  <a:srgbClr val="ED7D31">
                    <a:lumMod val="20000"/>
                    <a:lumOff val="80000"/>
                  </a:srgb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テーマ</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農村環境保全活動の幅広い展開」を計画に位置付けている場合、選択したテーマは記載しないでください。（多面的機能の増進を図る活動で取り組むため記載は不要です）</a:t>
                  </a:r>
                  <a:endPar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0700-00000B000000}"/>
                    </a:ext>
                  </a:extLst>
                </xdr:cNvPr>
                <xdr:cNvSpPr/>
              </xdr:nvSpPr>
              <xdr:spPr>
                <a:xfrm>
                  <a:off x="8791663" y="37232257"/>
                  <a:ext cx="3325639" cy="775594"/>
                </a:xfrm>
                <a:prstGeom prst="borderCallout2">
                  <a:avLst>
                    <a:gd name="adj1" fmla="val 53291"/>
                    <a:gd name="adj2" fmla="val 413"/>
                    <a:gd name="adj3" fmla="val 91332"/>
                    <a:gd name="adj4" fmla="val -24127"/>
                    <a:gd name="adj5" fmla="val 95621"/>
                    <a:gd name="adj6" fmla="val -62497"/>
                  </a:avLst>
                </a:prstGeom>
                <a:solidFill>
                  <a:srgbClr val="ED7D31">
                    <a:lumMod val="20000"/>
                    <a:lumOff val="80000"/>
                  </a:srgb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sp macro="" textlink="">
              <xdr:nvSpPr>
                <xdr:cNvPr id="14" name="線吹き出し 2 (枠付き) 19">
                  <a:extLst>
                    <a:ext uri="{FF2B5EF4-FFF2-40B4-BE49-F238E27FC236}">
                      <a16:creationId xmlns:a16="http://schemas.microsoft.com/office/drawing/2014/main" id="{00000000-0008-0000-0700-00000E000000}"/>
                    </a:ext>
                  </a:extLst>
                </xdr:cNvPr>
                <xdr:cNvSpPr/>
              </xdr:nvSpPr>
              <xdr:spPr>
                <a:xfrm>
                  <a:off x="8703528" y="2173508"/>
                  <a:ext cx="3394874" cy="321412"/>
                </a:xfrm>
                <a:prstGeom prst="borderCallout2">
                  <a:avLst>
                    <a:gd name="adj1" fmla="val 53291"/>
                    <a:gd name="adj2" fmla="val 413"/>
                    <a:gd name="adj3" fmla="val -275197"/>
                    <a:gd name="adj4" fmla="val -53116"/>
                    <a:gd name="adj5" fmla="val -88450"/>
                    <a:gd name="adj6" fmla="val -216664"/>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17" name="線吹き出し 2 (枠付き) 19">
                  <a:extLst>
                    <a:ext uri="{FF2B5EF4-FFF2-40B4-BE49-F238E27FC236}">
                      <a16:creationId xmlns:a16="http://schemas.microsoft.com/office/drawing/2014/main" id="{00000000-0008-0000-0700-000011000000}"/>
                    </a:ext>
                  </a:extLst>
                </xdr:cNvPr>
                <xdr:cNvSpPr/>
              </xdr:nvSpPr>
              <xdr:spPr>
                <a:xfrm>
                  <a:off x="8675864" y="17575525"/>
                  <a:ext cx="3304743" cy="775594"/>
                </a:xfrm>
                <a:prstGeom prst="borderCallout2">
                  <a:avLst>
                    <a:gd name="adj1" fmla="val 53291"/>
                    <a:gd name="adj2" fmla="val 413"/>
                    <a:gd name="adj3" fmla="val 23610"/>
                    <a:gd name="adj4" fmla="val -37200"/>
                    <a:gd name="adj5" fmla="val 33450"/>
                    <a:gd name="adj6" fmla="val -57019"/>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空欄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で記入してください。</a:t>
                  </a:r>
                </a:p>
              </xdr:txBody>
            </xdr:sp>
            <xdr:sp macro="" textlink="">
              <xdr:nvSpPr>
                <xdr:cNvPr id="18" name="線吹き出し 2 (枠付き) 19">
                  <a:extLst>
                    <a:ext uri="{FF2B5EF4-FFF2-40B4-BE49-F238E27FC236}">
                      <a16:creationId xmlns:a16="http://schemas.microsoft.com/office/drawing/2014/main" id="{00000000-0008-0000-0700-000012000000}"/>
                    </a:ext>
                  </a:extLst>
                </xdr:cNvPr>
                <xdr:cNvSpPr/>
              </xdr:nvSpPr>
              <xdr:spPr>
                <a:xfrm>
                  <a:off x="8671255" y="20735597"/>
                  <a:ext cx="3270324" cy="1002684"/>
                </a:xfrm>
                <a:prstGeom prst="borderCallout2">
                  <a:avLst>
                    <a:gd name="adj1" fmla="val 53291"/>
                    <a:gd name="adj2" fmla="val 413"/>
                    <a:gd name="adj3" fmla="val 107695"/>
                    <a:gd name="adj4" fmla="val -40560"/>
                    <a:gd name="adj5" fmla="val 112681"/>
                    <a:gd name="adj6" fmla="val -78541"/>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19" name="線吹き出し 2 (枠付き) 19">
                  <a:extLst>
                    <a:ext uri="{FF2B5EF4-FFF2-40B4-BE49-F238E27FC236}">
                      <a16:creationId xmlns:a16="http://schemas.microsoft.com/office/drawing/2014/main" id="{00000000-0008-0000-0700-000013000000}"/>
                    </a:ext>
                  </a:extLst>
                </xdr:cNvPr>
                <xdr:cNvSpPr/>
              </xdr:nvSpPr>
              <xdr:spPr>
                <a:xfrm>
                  <a:off x="8616541" y="11676892"/>
                  <a:ext cx="3370195" cy="548503"/>
                </a:xfrm>
                <a:prstGeom prst="borderCallout2">
                  <a:avLst>
                    <a:gd name="adj1" fmla="val 53291"/>
                    <a:gd name="adj2" fmla="val 413"/>
                    <a:gd name="adj3" fmla="val 68494"/>
                    <a:gd name="adj4" fmla="val -57674"/>
                    <a:gd name="adj5" fmla="val 18183"/>
                    <a:gd name="adj6" fmla="val -94855"/>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0700-000014000000}"/>
                    </a:ext>
                  </a:extLst>
                </xdr:cNvPr>
                <xdr:cNvSpPr/>
              </xdr:nvSpPr>
              <xdr:spPr>
                <a:xfrm>
                  <a:off x="8688634" y="13426595"/>
                  <a:ext cx="3361521" cy="321412"/>
                </a:xfrm>
                <a:prstGeom prst="borderCallout2">
                  <a:avLst>
                    <a:gd name="adj1" fmla="val 53291"/>
                    <a:gd name="adj2" fmla="val 413"/>
                    <a:gd name="adj3" fmla="val 24375"/>
                    <a:gd name="adj4" fmla="val -26708"/>
                    <a:gd name="adj5" fmla="val 15726"/>
                    <a:gd name="adj6" fmla="val -44046"/>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0700-000015000000}"/>
                    </a:ext>
                  </a:extLst>
                </xdr:cNvPr>
                <xdr:cNvSpPr/>
              </xdr:nvSpPr>
              <xdr:spPr>
                <a:xfrm>
                  <a:off x="8668003" y="31055765"/>
                  <a:ext cx="3440068" cy="548503"/>
                </a:xfrm>
                <a:prstGeom prst="borderCallout2">
                  <a:avLst>
                    <a:gd name="adj1" fmla="val 53291"/>
                    <a:gd name="adj2" fmla="val 413"/>
                    <a:gd name="adj3" fmla="val 82821"/>
                    <a:gd name="adj4" fmla="val -11656"/>
                    <a:gd name="adj5" fmla="val 122355"/>
                    <a:gd name="adj6" fmla="val -33478"/>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0700-000016000000}"/>
                    </a:ext>
                  </a:extLst>
                </xdr:cNvPr>
                <xdr:cNvSpPr>
                  <a:spLocks noChangeArrowheads="1"/>
                </xdr:cNvSpPr>
              </xdr:nvSpPr>
              <xdr:spPr bwMode="auto">
                <a:xfrm>
                  <a:off x="8706943" y="110570"/>
                  <a:ext cx="3420488" cy="1826149"/>
                </a:xfrm>
                <a:prstGeom prst="rect">
                  <a:avLst/>
                </a:prstGeom>
                <a:solidFill>
                  <a:sysClr val="window" lastClr="FFFFFF">
                    <a:lumMod val="95000"/>
                  </a:sysClr>
                </a:solidFill>
                <a:ln w="6350">
                  <a:solidFill>
                    <a:srgbClr val="FF0000"/>
                  </a:solidFill>
                  <a:miter lim="800000"/>
                  <a:headEnd/>
                  <a:tailEnd/>
                </a:ln>
              </xdr:spPr>
              <xdr:txBody>
                <a:bodyPr wrap="square" lIns="36000" tIns="36000" rIns="36000" bIns="36000" anchor="ctr">
                  <a:sp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線吹き出し 2 (枠付き) 19">
                  <a:extLst>
                    <a:ext uri="{FF2B5EF4-FFF2-40B4-BE49-F238E27FC236}">
                      <a16:creationId xmlns:a16="http://schemas.microsoft.com/office/drawing/2014/main" id="{00000000-0008-0000-0700-000017000000}"/>
                    </a:ext>
                  </a:extLst>
                </xdr:cNvPr>
                <xdr:cNvSpPr/>
              </xdr:nvSpPr>
              <xdr:spPr>
                <a:xfrm>
                  <a:off x="8654955" y="6728556"/>
                  <a:ext cx="3394874" cy="775594"/>
                </a:xfrm>
                <a:prstGeom prst="borderCallout2">
                  <a:avLst>
                    <a:gd name="adj1" fmla="val 53291"/>
                    <a:gd name="adj2" fmla="val 413"/>
                    <a:gd name="adj3" fmla="val 7691"/>
                    <a:gd name="adj4" fmla="val -21727"/>
                    <a:gd name="adj5" fmla="val 60296"/>
                    <a:gd name="adj6" fmla="val -37661"/>
                  </a:avLst>
                </a:prstGeom>
                <a:solidFill>
                  <a:sysClr val="window" lastClr="FFFFFF">
                    <a:lumMod val="95000"/>
                  </a:sysClr>
                </a:solidFill>
                <a:ln w="6350" cap="flat" cmpd="sng" algn="ctr">
                  <a:solidFill>
                    <a:srgbClr val="70AD47"/>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15" name="線吹き出し 2 (枠付き) 19">
                  <a:extLst>
                    <a:ext uri="{FF2B5EF4-FFF2-40B4-BE49-F238E27FC236}">
                      <a16:creationId xmlns:a16="http://schemas.microsoft.com/office/drawing/2014/main" id="{00000000-0008-0000-0700-00000F000000}"/>
                    </a:ext>
                  </a:extLst>
                </xdr:cNvPr>
                <xdr:cNvSpPr/>
              </xdr:nvSpPr>
              <xdr:spPr>
                <a:xfrm>
                  <a:off x="8703278" y="3264556"/>
                  <a:ext cx="3409633" cy="1070978"/>
                </a:xfrm>
                <a:prstGeom prst="borderCallout2">
                  <a:avLst>
                    <a:gd name="adj1" fmla="val 50501"/>
                    <a:gd name="adj2" fmla="val 492"/>
                    <a:gd name="adj3" fmla="val 76158"/>
                    <a:gd name="adj4" fmla="val -171244"/>
                    <a:gd name="adj5" fmla="val 99830"/>
                    <a:gd name="adj6" fmla="val -190586"/>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・交付単価は、条件に応じて異なります。該当するものに○を付けると自動で計算されます。（加算措置（みどり加算以外シートを含む）</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8" name="線吹き出し 2 (枠付き) 19">
                  <a:extLst>
                    <a:ext uri="{FF2B5EF4-FFF2-40B4-BE49-F238E27FC236}">
                      <a16:creationId xmlns:a16="http://schemas.microsoft.com/office/drawing/2014/main" id="{00000000-0008-0000-0700-00001C000000}"/>
                    </a:ext>
                  </a:extLst>
                </xdr:cNvPr>
                <xdr:cNvSpPr/>
              </xdr:nvSpPr>
              <xdr:spPr>
                <a:xfrm>
                  <a:off x="8741050" y="32156060"/>
                  <a:ext cx="3309467" cy="775594"/>
                </a:xfrm>
                <a:prstGeom prst="borderCallout2">
                  <a:avLst>
                    <a:gd name="adj1" fmla="val 53291"/>
                    <a:gd name="adj2" fmla="val 413"/>
                    <a:gd name="adj3" fmla="val 54993"/>
                    <a:gd name="adj4" fmla="val -14747"/>
                    <a:gd name="adj5" fmla="val 42319"/>
                    <a:gd name="adj6" fmla="val -38345"/>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空欄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で記入してください。（プルダウンから選択可）</a:t>
                  </a:r>
                </a:p>
              </xdr:txBody>
            </xdr:sp>
            <xdr:sp macro="" textlink="">
              <xdr:nvSpPr>
                <xdr:cNvPr id="34" name="線吹き出し 2 (枠付き) 19">
                  <a:extLst>
                    <a:ext uri="{FF2B5EF4-FFF2-40B4-BE49-F238E27FC236}">
                      <a16:creationId xmlns:a16="http://schemas.microsoft.com/office/drawing/2014/main" id="{00000000-0008-0000-0700-000022000000}"/>
                    </a:ext>
                  </a:extLst>
                </xdr:cNvPr>
                <xdr:cNvSpPr/>
              </xdr:nvSpPr>
              <xdr:spPr>
                <a:xfrm>
                  <a:off x="8699451" y="7852109"/>
                  <a:ext cx="3375046" cy="775594"/>
                </a:xfrm>
                <a:prstGeom prst="borderCallout2">
                  <a:avLst>
                    <a:gd name="adj1" fmla="val 13512"/>
                    <a:gd name="adj2" fmla="val 125"/>
                    <a:gd name="adj3" fmla="val -42100"/>
                    <a:gd name="adj4" fmla="val -184974"/>
                    <a:gd name="adj5" fmla="val -17134"/>
                    <a:gd name="adj6" fmla="val -217968"/>
                  </a:avLst>
                </a:prstGeom>
                <a:solidFill>
                  <a:schemeClr val="bg1"/>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原則、資源向上（共同）と同じ面積とし、特別な理由がある場合は、その面積が分かるように一筆調書に明示するしてください。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8779985" y="42842233"/>
                  <a:ext cx="3991996" cy="1078338"/>
                </a:xfrm>
                <a:prstGeom prst="borderCallout2">
                  <a:avLst>
                    <a:gd name="adj1" fmla="val 49642"/>
                    <a:gd name="adj2" fmla="val -568"/>
                    <a:gd name="adj3" fmla="val 94328"/>
                    <a:gd name="adj4" fmla="val -15918"/>
                    <a:gd name="adj5" fmla="val 102259"/>
                    <a:gd name="adj6" fmla="val -39046"/>
                  </a:avLst>
                </a:prstGeom>
                <a:solidFill>
                  <a:schemeClr val="bg1"/>
                </a:solidFill>
                <a:ln w="635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農村環境保全活動の幅広い展開を計画に位置付けている場合、セルの色が変わります。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農村環境保全活動の計画に</a:t>
                  </a:r>
                  <a:r>
                    <a:rPr kumimoji="0" lang="ja-JP" altLang="en-US" sz="1050" b="0" i="0" u="sng"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位置付けたテーマ</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以外</a:t>
                  </a: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を選択してください。</a:t>
                  </a:r>
                  <a:endParaRPr kumimoji="0"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9" name="線吹き出し 2 (枠付き) 19">
                  <a:extLst>
                    <a:ext uri="{FF2B5EF4-FFF2-40B4-BE49-F238E27FC236}">
                      <a16:creationId xmlns:a16="http://schemas.microsoft.com/office/drawing/2014/main" id="{00000000-0008-0000-0700-00001D000000}"/>
                    </a:ext>
                  </a:extLst>
                </xdr:cNvPr>
                <xdr:cNvSpPr/>
              </xdr:nvSpPr>
              <xdr:spPr>
                <a:xfrm>
                  <a:off x="8673135" y="38462337"/>
                  <a:ext cx="4104032" cy="321412"/>
                </a:xfrm>
                <a:prstGeom prst="borderCallout2">
                  <a:avLst>
                    <a:gd name="adj1" fmla="val 50139"/>
                    <a:gd name="adj2" fmla="val 173"/>
                    <a:gd name="adj3" fmla="val 511434"/>
                    <a:gd name="adj4" fmla="val -36926"/>
                    <a:gd name="adj5" fmla="val 977417"/>
                    <a:gd name="adj6" fmla="val -89102"/>
                  </a:avLst>
                </a:prstGeom>
                <a:solidFill>
                  <a:schemeClr val="bg1"/>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・計画欄に○を記入すると欄外に注意書きが表示されます。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0700-000008000000}"/>
                  </a:ext>
                </a:extLst>
              </xdr:cNvPr>
              <xdr:cNvSpPr/>
            </xdr:nvSpPr>
            <xdr:spPr>
              <a:xfrm>
                <a:off x="8296275" y="5764282"/>
                <a:ext cx="3200542" cy="536942"/>
              </a:xfrm>
              <a:prstGeom prst="borderCallout2">
                <a:avLst>
                  <a:gd name="adj1" fmla="val 50501"/>
                  <a:gd name="adj2" fmla="val 492"/>
                  <a:gd name="adj3" fmla="val 45208"/>
                  <a:gd name="adj4" fmla="val -163528"/>
                  <a:gd name="adj5" fmla="val -65854"/>
                  <a:gd name="adj6" fmla="val -197728"/>
                </a:avLst>
              </a:prstGeom>
              <a:solidFill>
                <a:sysClr val="window" lastClr="FFFFFF">
                  <a:lumMod val="95000"/>
                </a:sysClr>
              </a:solidFill>
              <a:ln w="635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複数の単価が適用される場合、</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段目の空白の交付単価欄に直接入力してください。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grpSp>
      </xdr:grpSp>
      <xdr:sp macro="" textlink="">
        <xdr:nvSpPr>
          <xdr:cNvPr id="2" name="線吹き出し 2 (枠付き) 19">
            <a:extLst>
              <a:ext uri="{FF2B5EF4-FFF2-40B4-BE49-F238E27FC236}">
                <a16:creationId xmlns:a16="http://schemas.microsoft.com/office/drawing/2014/main" id="{00000000-0008-0000-0700-000002000000}"/>
              </a:ext>
            </a:extLst>
          </xdr:cNvPr>
          <xdr:cNvSpPr/>
        </xdr:nvSpPr>
        <xdr:spPr>
          <a:xfrm>
            <a:off x="8343901" y="8961064"/>
            <a:ext cx="3848100" cy="981551"/>
          </a:xfrm>
          <a:prstGeom prst="borderCallout2">
            <a:avLst>
              <a:gd name="adj1" fmla="val 49642"/>
              <a:gd name="adj2" fmla="val -568"/>
              <a:gd name="adj3" fmla="val 96100"/>
              <a:gd name="adj4" fmla="val -27586"/>
              <a:gd name="adj5" fmla="val 100727"/>
              <a:gd name="adj6" fmla="val -48882"/>
            </a:avLst>
          </a:prstGeom>
          <a:solidFill>
            <a:schemeClr val="bg1"/>
          </a:solidFill>
          <a:ln w="6350" cap="flat" cmpd="sng" algn="ctr">
            <a:solidFill>
              <a:srgbClr val="FF0000"/>
            </a:solidFill>
            <a:prstDash val="solid"/>
            <a:miter lim="800000"/>
            <a:tailEnd type="triangle"/>
          </a:ln>
          <a:effectLst/>
        </xdr:spPr>
        <xdr:txBody>
          <a:bodyPr vertOverflow="clip" horzOverflow="clip" wrap="square"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交付単価の経過措置とは、</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広域活動組織の新設や面積拡大部分は、活動期間内に限り「田</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4,400</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円</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/10a</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、畑</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2,000</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円</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/10a</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の交付単価」を適用できる。</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なお、直営施工に取り組まない場合は交付単価に</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を乗じた額を適用します。</a:t>
            </a:r>
            <a:endPar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oneCellAnchor>
</xdr:wsDr>
</file>

<file path=xl/drawings/drawing7.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180976</xdr:colOff>
      <xdr:row>0</xdr:row>
      <xdr:rowOff>182589</xdr:rowOff>
    </xdr:from>
    <xdr:to>
      <xdr:col>39</xdr:col>
      <xdr:colOff>8325</xdr:colOff>
      <xdr:row>108</xdr:row>
      <xdr:rowOff>145517</xdr:rowOff>
    </xdr:to>
    <xdr:grpSp>
      <xdr:nvGrpSpPr>
        <xdr:cNvPr id="8" name="グループ化 7">
          <a:extLst>
            <a:ext uri="{FF2B5EF4-FFF2-40B4-BE49-F238E27FC236}">
              <a16:creationId xmlns:a16="http://schemas.microsoft.com/office/drawing/2014/main" id="{00000000-0008-0000-0800-000008000000}"/>
            </a:ext>
          </a:extLst>
        </xdr:cNvPr>
        <xdr:cNvGrpSpPr/>
      </xdr:nvGrpSpPr>
      <xdr:grpSpPr>
        <a:xfrm>
          <a:off x="4305301" y="182589"/>
          <a:ext cx="10152449" cy="30481028"/>
          <a:chOff x="4253055" y="106389"/>
          <a:chExt cx="9086744" cy="30566753"/>
        </a:xfrm>
      </xdr:grpSpPr>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253055" y="106389"/>
            <a:ext cx="9086744" cy="30566753"/>
            <a:chOff x="3842458" y="9236"/>
            <a:chExt cx="8391526" cy="29641071"/>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035161" y="9236"/>
              <a:ext cx="5198823" cy="29641071"/>
              <a:chOff x="7130892" y="60598"/>
              <a:chExt cx="5243952" cy="29791421"/>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393164" y="2934836"/>
                <a:ext cx="4021791" cy="821697"/>
              </a:xfrm>
              <a:prstGeom prst="borderCallout2">
                <a:avLst>
                  <a:gd name="adj1" fmla="val 53291"/>
                  <a:gd name="adj2" fmla="val 413"/>
                  <a:gd name="adj3" fmla="val 14198"/>
                  <a:gd name="adj4" fmla="val -30767"/>
                  <a:gd name="adj5" fmla="val -68478"/>
                  <a:gd name="adj6" fmla="val -68220"/>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b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b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選択した項目のみ、対象農用地面積や交付単価が自動入力されます。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8484635" y="60598"/>
                <a:ext cx="3890209"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214993" y="8177196"/>
                <a:ext cx="3168586" cy="1173320"/>
              </a:xfrm>
              <a:prstGeom prst="borderCallout2">
                <a:avLst>
                  <a:gd name="adj1" fmla="val 53291"/>
                  <a:gd name="adj2" fmla="val 413"/>
                  <a:gd name="adj3" fmla="val 28226"/>
                  <a:gd name="adj4" fmla="val -62031"/>
                  <a:gd name="adj5" fmla="val 1107"/>
                  <a:gd name="adj6" fmla="val -175219"/>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b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b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交付単価は「別紙</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 </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活動計画書」の交付単価設定欄から自動で計算されます。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14260" y="14871807"/>
                <a:ext cx="3168586" cy="1319367"/>
              </a:xfrm>
              <a:prstGeom prst="borderCallout2">
                <a:avLst>
                  <a:gd name="adj1" fmla="val 25146"/>
                  <a:gd name="adj2" fmla="val 162"/>
                  <a:gd name="adj3" fmla="val 9229"/>
                  <a:gd name="adj4" fmla="val -146944"/>
                  <a:gd name="adj5" fmla="val 20768"/>
                  <a:gd name="adj6" fmla="val -177193"/>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rtl="0" eaLnBrk="1" fontAlgn="auto" latinLnBrk="0" hangingPunct="1"/>
                <a:r>
                  <a:rPr lang="ja-JP" altLang="ja-JP" sz="1100" b="0" i="0" baseline="0">
                    <a:effectLst/>
                    <a:latin typeface="+mn-lt"/>
                    <a:ea typeface="+mn-ea"/>
                    <a:cs typeface="+mn-cs"/>
                  </a:rPr>
                  <a:t>「対象農用地面積」には、資源向上支払（共同）の対象農用地面積が自動で入力されます。</a:t>
                </a:r>
                <a:br>
                  <a:rPr lang="en-US" altLang="ja-JP" sz="1100" b="0" i="0" baseline="0">
                    <a:effectLst/>
                    <a:latin typeface="+mn-lt"/>
                    <a:ea typeface="+mn-ea"/>
                    <a:cs typeface="+mn-cs"/>
                  </a:rPr>
                </a:br>
                <a:br>
                  <a:rPr lang="en-US" altLang="ja-JP" sz="1100" b="0" i="0" baseline="0">
                    <a:effectLst/>
                    <a:latin typeface="+mn-lt"/>
                    <a:ea typeface="+mn-ea"/>
                    <a:cs typeface="+mn-cs"/>
                  </a:rPr>
                </a:br>
                <a:r>
                  <a:rPr lang="ja-JP" altLang="ja-JP" sz="1100" b="0" i="0" baseline="0">
                    <a:effectLst/>
                    <a:latin typeface="+mn-lt"/>
                    <a:ea typeface="+mn-ea"/>
                    <a:cs typeface="+mn-cs"/>
                  </a:rPr>
                  <a:t>交付単価は「別紙</a:t>
                </a:r>
                <a:r>
                  <a:rPr lang="en-US" altLang="ja-JP" sz="1100" b="0" i="0" baseline="0">
                    <a:effectLst/>
                    <a:latin typeface="+mn-lt"/>
                    <a:ea typeface="+mn-ea"/>
                    <a:cs typeface="+mn-cs"/>
                  </a:rPr>
                  <a:t>1 </a:t>
                </a:r>
                <a:r>
                  <a:rPr lang="ja-JP" altLang="ja-JP" sz="1100" b="0" i="0" baseline="0">
                    <a:effectLst/>
                    <a:latin typeface="+mn-lt"/>
                    <a:ea typeface="+mn-ea"/>
                    <a:cs typeface="+mn-cs"/>
                  </a:rPr>
                  <a:t>活動計画書」の交付単価設定欄から自動で計算されます。</a:t>
                </a:r>
                <a:endParaRPr lang="ja-JP" altLang="ja-JP" sz="1050">
                  <a:effectLst/>
                </a:endParaRPr>
              </a:p>
              <a:p>
                <a:pPr rtl="0" eaLnBrk="1" fontAlgn="auto" latinLnBrk="0" hangingPunct="1"/>
                <a:br>
                  <a:rPr lang="en-US" altLang="ja-JP" sz="1100" b="0" i="0" baseline="0">
                    <a:effectLst/>
                    <a:latin typeface="+mn-lt"/>
                    <a:ea typeface="+mn-ea"/>
                    <a:cs typeface="+mn-cs"/>
                  </a:rPr>
                </a:br>
                <a:r>
                  <a:rPr lang="ja-JP" altLang="ja-JP" sz="1100" b="0" i="0" baseline="0">
                    <a:effectLst/>
                    <a:latin typeface="+mn-lt"/>
                    <a:ea typeface="+mn-ea"/>
                    <a:cs typeface="+mn-cs"/>
                  </a:rPr>
                  <a:t>必要に応じて修正してください。</a:t>
                </a:r>
                <a:endParaRPr lang="ja-JP" altLang="ja-JP" sz="1050">
                  <a:effectLst/>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130892" y="27574749"/>
                <a:ext cx="3168586" cy="2277270"/>
              </a:xfrm>
              <a:prstGeom prst="borderCallout2">
                <a:avLst>
                  <a:gd name="adj1" fmla="val 17533"/>
                  <a:gd name="adj2" fmla="val -589"/>
                  <a:gd name="adj3" fmla="val -14704"/>
                  <a:gd name="adj4" fmla="val -25745"/>
                  <a:gd name="adj5" fmla="val 6666"/>
                  <a:gd name="adj6" fmla="val -168128"/>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b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br>
                <a:b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br>
                <a:r>
                  <a:rPr lang="ja-JP" altLang="ja-JP" sz="1100" b="0" i="0" baseline="0">
                    <a:solidFill>
                      <a:srgbClr val="44546A"/>
                    </a:solidFill>
                    <a:effectLst/>
                    <a:latin typeface="Meiryo UI" panose="020B0604030504040204" pitchFamily="50" charset="-128"/>
                    <a:ea typeface="Meiryo UI" panose="020B0604030504040204" pitchFamily="50" charset="-128"/>
                    <a:cs typeface="+mn-cs"/>
                  </a:rPr>
                  <a:t>交付単価は「別紙</a:t>
                </a:r>
                <a:r>
                  <a:rPr lang="en-US" altLang="ja-JP" sz="1100" b="0" i="0" baseline="0">
                    <a:solidFill>
                      <a:srgbClr val="44546A"/>
                    </a:solidFill>
                    <a:effectLst/>
                    <a:latin typeface="Meiryo UI" panose="020B0604030504040204" pitchFamily="50" charset="-128"/>
                    <a:ea typeface="Meiryo UI" panose="020B0604030504040204" pitchFamily="50" charset="-128"/>
                    <a:cs typeface="+mn-cs"/>
                  </a:rPr>
                  <a:t>1 </a:t>
                </a:r>
                <a:r>
                  <a:rPr lang="ja-JP" altLang="ja-JP" sz="1100" b="0" i="0" baseline="0">
                    <a:solidFill>
                      <a:srgbClr val="44546A"/>
                    </a:solidFill>
                    <a:effectLst/>
                    <a:latin typeface="Meiryo UI" panose="020B0604030504040204" pitchFamily="50" charset="-128"/>
                    <a:ea typeface="Meiryo UI" panose="020B0604030504040204" pitchFamily="50" charset="-128"/>
                    <a:cs typeface="+mn-cs"/>
                  </a:rPr>
                  <a:t>活動計画書」の交付単価設定欄から自動で計算されます。</a:t>
                </a:r>
                <a:endParaRPr lang="ja-JP" altLang="ja-JP" sz="1050">
                  <a:solidFill>
                    <a:srgbClr val="44546A"/>
                  </a:solidFill>
                  <a:effectLst/>
                  <a:latin typeface="Meiryo UI" panose="020B0604030504040204" pitchFamily="50" charset="-128"/>
                  <a:ea typeface="Meiryo UI" panose="020B060403050404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flipV="1">
              <a:off x="3842458" y="28317682"/>
              <a:ext cx="3192703" cy="199736"/>
            </a:xfrm>
            <a:prstGeom prst="straightConnector1">
              <a:avLst/>
            </a:prstGeom>
            <a:noFill/>
            <a:ln w="12700" cap="flat" cmpd="sng" algn="ctr">
              <a:solidFill>
                <a:srgbClr val="FF0000"/>
              </a:solidFill>
              <a:prstDash val="solid"/>
              <a:miter lim="800000"/>
              <a:tailEnd type="triangle"/>
            </a:ln>
            <a:effectLst/>
          </xdr:spPr>
        </xdr:cxnSp>
      </xdr:grpSp>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5257800" y="18373725"/>
            <a:ext cx="6515100" cy="6924675"/>
            <a:chOff x="5257800" y="18373725"/>
            <a:chExt cx="6515100" cy="6924675"/>
          </a:xfrm>
        </xdr:grpSpPr>
        <xdr:sp macro="" textlink="">
          <xdr:nvSpPr>
            <xdr:cNvPr id="3" name="線吹き出し 2 (枠付き) 19">
              <a:extLst>
                <a:ext uri="{FF2B5EF4-FFF2-40B4-BE49-F238E27FC236}">
                  <a16:creationId xmlns:a16="http://schemas.microsoft.com/office/drawing/2014/main" id="{00000000-0008-0000-0800-000003000000}"/>
                </a:ext>
              </a:extLst>
            </xdr:cNvPr>
            <xdr:cNvSpPr/>
          </xdr:nvSpPr>
          <xdr:spPr>
            <a:xfrm>
              <a:off x="8058150" y="24002969"/>
              <a:ext cx="3245838" cy="981551"/>
            </a:xfrm>
            <a:prstGeom prst="borderCallout2">
              <a:avLst>
                <a:gd name="adj1" fmla="val 49642"/>
                <a:gd name="adj2" fmla="val -568"/>
                <a:gd name="adj3" fmla="val 77557"/>
                <a:gd name="adj4" fmla="val -86443"/>
                <a:gd name="adj5" fmla="val 138707"/>
                <a:gd name="adj6" fmla="val -20288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実施期間」に記入すると、自動入力されます。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また、年次計画・実施体制等の欄のセルの色が変わります。</a:t>
              </a:r>
              <a:b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b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（ｂ実施計画の年度は、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実施期間を参照して自動入力されるため、年度が異なる場合は、直接入力してください。）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xnSp macro="">
          <xdr:nvCxnSpPr>
            <xdr:cNvPr id="5" name="直線矢印コネクタ 4">
              <a:extLst>
                <a:ext uri="{FF2B5EF4-FFF2-40B4-BE49-F238E27FC236}">
                  <a16:creationId xmlns:a16="http://schemas.microsoft.com/office/drawing/2014/main" id="{00000000-0008-0000-0800-000005000000}"/>
                </a:ext>
              </a:extLst>
            </xdr:cNvPr>
            <xdr:cNvCxnSpPr>
              <a:stCxn id="3" idx="2"/>
            </xdr:cNvCxnSpPr>
          </xdr:nvCxnSpPr>
          <xdr:spPr>
            <a:xfrm flipH="1">
              <a:off x="5257800" y="24493745"/>
              <a:ext cx="2800350" cy="80465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 name="線吹き出し 2 (枠付き) 19">
              <a:extLst>
                <a:ext uri="{FF2B5EF4-FFF2-40B4-BE49-F238E27FC236}">
                  <a16:creationId xmlns:a16="http://schemas.microsoft.com/office/drawing/2014/main" id="{00000000-0008-0000-0800-000004000000}"/>
                </a:ext>
              </a:extLst>
            </xdr:cNvPr>
            <xdr:cNvSpPr/>
          </xdr:nvSpPr>
          <xdr:spPr>
            <a:xfrm>
              <a:off x="8067674" y="18373725"/>
              <a:ext cx="3705226" cy="886239"/>
            </a:xfrm>
            <a:prstGeom prst="borderCallout2">
              <a:avLst>
                <a:gd name="adj1" fmla="val 49642"/>
                <a:gd name="adj2" fmla="val -568"/>
                <a:gd name="adj3" fmla="val 33492"/>
                <a:gd name="adj4" fmla="val -89979"/>
                <a:gd name="adj5" fmla="val 81744"/>
                <a:gd name="adj6" fmla="val -11396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単年度交付の加算措置のため、様式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号の「年当たり交付金額上限」には反映されていないため、取り組む場合は留意すること。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5189200" y="0"/>
          <a:ext cx="3626471" cy="8050854"/>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51208"/>
              <a:gd name="adj4" fmla="val -86213"/>
              <a:gd name="adj5" fmla="val 23154"/>
              <a:gd name="adj6" fmla="val -247502"/>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61981"/>
              <a:gd name="adj4" fmla="val -60673"/>
              <a:gd name="adj5" fmla="val 302"/>
              <a:gd name="adj6" fmla="val -261367"/>
            </a:avLst>
          </a:prstGeom>
          <a:solidFill>
            <a:sysClr val="window" lastClr="FFFFFF">
              <a:lumMod val="95000"/>
            </a:sysClr>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10</xdr:col>
      <xdr:colOff>342900</xdr:colOff>
      <xdr:row>1</xdr:row>
      <xdr:rowOff>190500</xdr:rowOff>
    </xdr:from>
    <xdr:to>
      <xdr:col>15</xdr:col>
      <xdr:colOff>430993</xdr:colOff>
      <xdr:row>8</xdr:row>
      <xdr:rowOff>230696</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10534650" y="428625"/>
          <a:ext cx="3517093" cy="1764221"/>
          <a:chOff x="10534650" y="428625"/>
          <a:chExt cx="3517093" cy="1764221"/>
        </a:xfrm>
      </xdr:grpSpPr>
      <xdr:sp macro="" textlink="">
        <xdr:nvSpPr>
          <xdr:cNvPr id="2" name="線吹き出し 2 (枠付き) 19">
            <a:extLst>
              <a:ext uri="{FF2B5EF4-FFF2-40B4-BE49-F238E27FC236}">
                <a16:creationId xmlns:a16="http://schemas.microsoft.com/office/drawing/2014/main" id="{00000000-0008-0000-0A00-000002000000}"/>
              </a:ext>
            </a:extLst>
          </xdr:cNvPr>
          <xdr:cNvSpPr/>
        </xdr:nvSpPr>
        <xdr:spPr>
          <a:xfrm>
            <a:off x="10534650" y="428625"/>
            <a:ext cx="3498043" cy="571500"/>
          </a:xfrm>
          <a:prstGeom prst="borderCallout2">
            <a:avLst>
              <a:gd name="adj1" fmla="val 49958"/>
              <a:gd name="adj2" fmla="val -676"/>
              <a:gd name="adj3" fmla="val 143891"/>
              <a:gd name="adj4" fmla="val -30546"/>
              <a:gd name="adj5" fmla="val 67204"/>
              <a:gd name="adj6" fmla="val -7505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sp macro="" textlink="">
        <xdr:nvSpPr>
          <xdr:cNvPr id="9" name="線吹き出し 2 (枠付き) 19">
            <a:extLst>
              <a:ext uri="{FF2B5EF4-FFF2-40B4-BE49-F238E27FC236}">
                <a16:creationId xmlns:a16="http://schemas.microsoft.com/office/drawing/2014/main" id="{00000000-0008-0000-0A00-000009000000}"/>
              </a:ext>
            </a:extLst>
          </xdr:cNvPr>
          <xdr:cNvSpPr/>
        </xdr:nvSpPr>
        <xdr:spPr>
          <a:xfrm>
            <a:off x="10553700" y="1590675"/>
            <a:ext cx="3498043" cy="602171"/>
          </a:xfrm>
          <a:prstGeom prst="borderCallout2">
            <a:avLst>
              <a:gd name="adj1" fmla="val 53291"/>
              <a:gd name="adj2" fmla="val 413"/>
              <a:gd name="adj3" fmla="val -55914"/>
              <a:gd name="adj4" fmla="val -274523"/>
              <a:gd name="adj5" fmla="val -121031"/>
              <a:gd name="adj6" fmla="val -28853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号’から表示</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0.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soumu.go.jp/denshijiti/code.html"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72"/>
  <sheetViews>
    <sheetView showGridLines="0" tabSelected="1" view="pageBreakPreview" zoomScale="105" zoomScaleNormal="100" zoomScaleSheetLayoutView="105" workbookViewId="0">
      <selection activeCell="E24" sqref="E24"/>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1332" t="s">
        <v>510</v>
      </c>
      <c r="B1" s="457"/>
      <c r="C1" s="457"/>
      <c r="D1" s="78"/>
      <c r="E1" s="78"/>
      <c r="F1" s="78"/>
    </row>
    <row r="2" spans="1:258" ht="24" customHeight="1" thickBot="1" x14ac:dyDescent="0.2">
      <c r="A2" s="79"/>
      <c r="B2" s="1601" t="s">
        <v>6809</v>
      </c>
      <c r="C2" s="1602"/>
      <c r="D2" s="1565" t="s">
        <v>6920</v>
      </c>
      <c r="E2" s="1025" t="s">
        <v>6810</v>
      </c>
    </row>
    <row r="3" spans="1:258" ht="21" customHeight="1" x14ac:dyDescent="0.15">
      <c r="B3" s="458" t="s">
        <v>509</v>
      </c>
      <c r="C3" s="459"/>
      <c r="D3" s="483" t="s">
        <v>6875</v>
      </c>
      <c r="E3" s="460" t="s">
        <v>508</v>
      </c>
    </row>
    <row r="4" spans="1:258" ht="21" customHeight="1" x14ac:dyDescent="0.15">
      <c r="B4" s="461" t="s">
        <v>507</v>
      </c>
      <c r="C4" s="462"/>
      <c r="D4" s="1566" t="s">
        <v>7084</v>
      </c>
      <c r="E4" s="463" t="s">
        <v>506</v>
      </c>
    </row>
    <row r="5" spans="1:258" ht="21" customHeight="1" x14ac:dyDescent="0.15">
      <c r="B5" s="461" t="s">
        <v>505</v>
      </c>
      <c r="C5" s="462"/>
      <c r="D5" s="1630" t="s">
        <v>6937</v>
      </c>
      <c r="E5" s="1631"/>
    </row>
    <row r="6" spans="1:258" ht="21" customHeight="1" x14ac:dyDescent="0.15">
      <c r="B6" s="461" t="s">
        <v>504</v>
      </c>
      <c r="C6" s="462"/>
      <c r="D6" s="1567" t="s">
        <v>6921</v>
      </c>
      <c r="E6" s="464"/>
    </row>
    <row r="7" spans="1:258" ht="21" customHeight="1" thickBot="1" x14ac:dyDescent="0.2">
      <c r="B7" s="465" t="s">
        <v>503</v>
      </c>
      <c r="C7" s="466"/>
      <c r="D7" s="1632" t="s">
        <v>6922</v>
      </c>
      <c r="E7" s="1633"/>
    </row>
    <row r="8" spans="1:258" ht="6.75" customHeight="1" x14ac:dyDescent="0.15"/>
    <row r="9" spans="1:258" ht="24" customHeight="1" x14ac:dyDescent="0.15">
      <c r="A9" s="1332" t="s">
        <v>502</v>
      </c>
      <c r="B9" s="78"/>
      <c r="C9" s="78"/>
      <c r="D9" s="78"/>
      <c r="E9" s="78"/>
      <c r="F9" s="78"/>
    </row>
    <row r="10" spans="1:258" ht="18" customHeight="1" x14ac:dyDescent="0.15">
      <c r="B10" s="1611" t="s">
        <v>501</v>
      </c>
      <c r="C10" s="1611"/>
      <c r="D10" s="1611"/>
      <c r="E10" s="1611"/>
    </row>
    <row r="11" spans="1:258" ht="34.5" customHeight="1" x14ac:dyDescent="0.15">
      <c r="B11" s="1611" t="s">
        <v>500</v>
      </c>
      <c r="C11" s="1611"/>
      <c r="D11" s="1611"/>
      <c r="E11" s="1611"/>
    </row>
    <row r="12" spans="1:258" ht="18" customHeight="1" x14ac:dyDescent="0.15">
      <c r="B12" s="1612" t="s">
        <v>499</v>
      </c>
      <c r="C12" s="1612"/>
      <c r="D12" s="1612"/>
      <c r="E12" s="1612"/>
    </row>
    <row r="13" spans="1:258" ht="34.5" customHeight="1" x14ac:dyDescent="0.15">
      <c r="B13" s="1613" t="s">
        <v>6771</v>
      </c>
      <c r="C13" s="1613"/>
      <c r="D13" s="1613"/>
      <c r="E13" s="1613"/>
      <c r="I13" s="1627"/>
      <c r="J13" s="1627"/>
      <c r="K13" s="1627"/>
      <c r="L13" s="1627"/>
      <c r="M13" s="1627"/>
      <c r="N13" s="1627"/>
      <c r="O13" s="1627"/>
      <c r="P13" s="1627"/>
      <c r="Q13" s="1627"/>
      <c r="R13" s="1627"/>
      <c r="S13" s="1627"/>
      <c r="T13" s="1627"/>
      <c r="U13" s="1627"/>
      <c r="V13" s="1627"/>
      <c r="W13" s="1627"/>
      <c r="X13" s="1627"/>
      <c r="Y13" s="1627"/>
      <c r="Z13" s="1627"/>
      <c r="AA13" s="1627"/>
      <c r="AB13" s="1627"/>
      <c r="AC13" s="1627"/>
      <c r="AD13" s="1627"/>
      <c r="AE13" s="1627"/>
      <c r="AF13" s="1627"/>
      <c r="AG13" s="1627"/>
      <c r="AH13" s="1627"/>
      <c r="AI13" s="1627"/>
      <c r="AJ13" s="1627"/>
      <c r="AK13" s="1627"/>
      <c r="AL13" s="1627"/>
      <c r="AM13" s="1627"/>
      <c r="AN13" s="1627"/>
      <c r="AO13" s="1627"/>
      <c r="AP13" s="1627"/>
      <c r="AQ13" s="1627"/>
      <c r="AR13" s="1627"/>
      <c r="AS13" s="1627"/>
      <c r="AT13" s="1627"/>
      <c r="AU13" s="1627"/>
      <c r="AV13" s="1627"/>
      <c r="AW13" s="1627"/>
      <c r="AX13" s="1627"/>
      <c r="AY13" s="1627"/>
      <c r="AZ13" s="1627"/>
      <c r="BA13" s="1627"/>
      <c r="BB13" s="1627"/>
      <c r="BC13" s="1627"/>
      <c r="BD13" s="1627"/>
      <c r="BE13" s="1627"/>
      <c r="BF13" s="1627"/>
      <c r="BG13" s="1627"/>
      <c r="BH13" s="1627"/>
      <c r="BI13" s="1627"/>
      <c r="BJ13" s="1627"/>
      <c r="BK13" s="1627"/>
      <c r="BL13" s="1627"/>
      <c r="BM13" s="1627"/>
      <c r="BN13" s="1627"/>
      <c r="BO13" s="1627"/>
      <c r="BP13" s="1627"/>
      <c r="BQ13" s="1627"/>
      <c r="BR13" s="1627"/>
      <c r="BS13" s="1627"/>
      <c r="BT13" s="1627"/>
      <c r="BU13" s="1627"/>
      <c r="BV13" s="1627"/>
      <c r="BW13" s="1627"/>
      <c r="BX13" s="1627"/>
      <c r="BY13" s="1627"/>
      <c r="BZ13" s="1627"/>
      <c r="CA13" s="1627"/>
      <c r="CB13" s="1627"/>
      <c r="CC13" s="1627"/>
      <c r="CD13" s="1627"/>
      <c r="CE13" s="1627"/>
      <c r="CF13" s="1627"/>
      <c r="CG13" s="1627"/>
      <c r="CH13" s="1627"/>
      <c r="CI13" s="1627"/>
      <c r="CJ13" s="1627"/>
      <c r="CK13" s="1627"/>
      <c r="CL13" s="1627"/>
      <c r="CM13" s="1627"/>
      <c r="CN13" s="1627"/>
      <c r="CO13" s="1627"/>
      <c r="CP13" s="1627"/>
      <c r="CQ13" s="1627"/>
      <c r="CR13" s="1627"/>
      <c r="CS13" s="1627"/>
      <c r="CT13" s="1627"/>
      <c r="CU13" s="1627"/>
      <c r="CV13" s="1627"/>
      <c r="CW13" s="1627"/>
      <c r="CX13" s="1627"/>
      <c r="CY13" s="1627"/>
      <c r="CZ13" s="1627"/>
      <c r="DA13" s="1627"/>
      <c r="DB13" s="1627"/>
      <c r="DC13" s="1627"/>
      <c r="DD13" s="1627"/>
      <c r="DE13" s="1627"/>
      <c r="DF13" s="1627"/>
      <c r="DG13" s="1627"/>
      <c r="DH13" s="1627"/>
      <c r="DI13" s="1627"/>
      <c r="DJ13" s="1627"/>
      <c r="DK13" s="1627"/>
      <c r="DL13" s="1627"/>
      <c r="DM13" s="1627"/>
      <c r="DN13" s="1627"/>
      <c r="DO13" s="1627"/>
      <c r="DP13" s="1627"/>
      <c r="DQ13" s="1627"/>
      <c r="DR13" s="1627"/>
      <c r="DS13" s="1627"/>
      <c r="DT13" s="1627"/>
      <c r="DU13" s="1627"/>
      <c r="DV13" s="1627"/>
      <c r="DW13" s="1627"/>
      <c r="DX13" s="1627"/>
      <c r="DY13" s="1627"/>
      <c r="DZ13" s="1627"/>
      <c r="EA13" s="1627"/>
      <c r="EB13" s="1627"/>
      <c r="EC13" s="1627"/>
      <c r="ED13" s="1627"/>
      <c r="EE13" s="1627"/>
      <c r="EF13" s="1627"/>
      <c r="EG13" s="1627"/>
      <c r="EH13" s="1627"/>
      <c r="EI13" s="1627"/>
      <c r="EJ13" s="1627"/>
      <c r="EK13" s="1627"/>
      <c r="EL13" s="1627"/>
      <c r="EM13" s="1627"/>
      <c r="EN13" s="1627"/>
      <c r="EO13" s="1627"/>
      <c r="EP13" s="1627"/>
      <c r="EQ13" s="1627"/>
      <c r="ER13" s="1627"/>
      <c r="ES13" s="1627"/>
      <c r="ET13" s="1627"/>
      <c r="EU13" s="1627"/>
      <c r="EV13" s="1627"/>
      <c r="EW13" s="1627"/>
      <c r="EX13" s="1627"/>
      <c r="EY13" s="1627"/>
      <c r="EZ13" s="1627"/>
      <c r="FA13" s="1627"/>
      <c r="FB13" s="1627"/>
      <c r="FC13" s="1627"/>
      <c r="FD13" s="1627"/>
      <c r="FE13" s="1627"/>
      <c r="FF13" s="1627"/>
      <c r="FG13" s="1627"/>
      <c r="FH13" s="1627"/>
      <c r="FI13" s="1627"/>
      <c r="FJ13" s="1627"/>
      <c r="FK13" s="1627"/>
      <c r="FL13" s="1627"/>
      <c r="FM13" s="1627"/>
      <c r="FN13" s="1627"/>
      <c r="FO13" s="1627"/>
      <c r="FP13" s="1627"/>
      <c r="FQ13" s="1627"/>
      <c r="FR13" s="1627"/>
      <c r="FS13" s="1627"/>
      <c r="FT13" s="1627"/>
      <c r="FU13" s="1627"/>
      <c r="FV13" s="1627"/>
      <c r="FW13" s="1627"/>
      <c r="FX13" s="1627"/>
      <c r="FY13" s="1627"/>
      <c r="FZ13" s="1627"/>
      <c r="GA13" s="1627"/>
      <c r="GB13" s="1627"/>
      <c r="GC13" s="1627"/>
      <c r="GD13" s="1627"/>
      <c r="GE13" s="1627"/>
      <c r="GF13" s="1627"/>
      <c r="GG13" s="1627"/>
      <c r="GH13" s="1627"/>
      <c r="GI13" s="1627"/>
      <c r="GJ13" s="1627"/>
      <c r="GK13" s="1627"/>
      <c r="GL13" s="1627"/>
      <c r="GM13" s="1627"/>
      <c r="GN13" s="1627"/>
      <c r="GO13" s="1627"/>
      <c r="GP13" s="1627"/>
      <c r="GQ13" s="1627"/>
      <c r="GR13" s="1627"/>
      <c r="GS13" s="1627"/>
      <c r="GT13" s="1627"/>
      <c r="GU13" s="1627"/>
      <c r="GV13" s="1627"/>
      <c r="GW13" s="1627"/>
      <c r="GX13" s="1627"/>
      <c r="GY13" s="1627"/>
      <c r="GZ13" s="1627"/>
      <c r="HA13" s="1627"/>
      <c r="HB13" s="1627"/>
      <c r="HC13" s="1627"/>
      <c r="HD13" s="1627"/>
      <c r="HE13" s="1627"/>
      <c r="HF13" s="1627"/>
      <c r="HG13" s="1627"/>
      <c r="HH13" s="1627"/>
      <c r="HI13" s="1627"/>
      <c r="HJ13" s="1627"/>
      <c r="HK13" s="1627"/>
      <c r="HL13" s="1627"/>
      <c r="HM13" s="1627"/>
      <c r="HN13" s="1627"/>
      <c r="HO13" s="1627"/>
      <c r="HP13" s="1627"/>
      <c r="HQ13" s="1627"/>
      <c r="HR13" s="1627"/>
      <c r="HS13" s="1627"/>
      <c r="HT13" s="1627"/>
      <c r="HU13" s="1627"/>
      <c r="HV13" s="1627"/>
      <c r="HW13" s="1627"/>
      <c r="HX13" s="1627"/>
      <c r="HY13" s="1627"/>
      <c r="HZ13" s="1627"/>
      <c r="IA13" s="1627"/>
      <c r="IB13" s="1627"/>
      <c r="IC13" s="1627"/>
      <c r="ID13" s="1627"/>
      <c r="IE13" s="1627"/>
      <c r="IF13" s="1627"/>
      <c r="IG13" s="1627"/>
      <c r="IH13" s="1627"/>
      <c r="II13" s="1627"/>
      <c r="IJ13" s="1627"/>
      <c r="IK13" s="1627"/>
      <c r="IL13" s="1627"/>
      <c r="IM13" s="1627"/>
      <c r="IN13" s="1627"/>
      <c r="IO13" s="1627"/>
      <c r="IP13" s="1627"/>
      <c r="IQ13" s="1627"/>
      <c r="IR13" s="1627"/>
      <c r="IS13" s="1627"/>
      <c r="IT13" s="1627"/>
      <c r="IU13" s="1627"/>
      <c r="IV13" s="1627"/>
      <c r="IW13" s="1627"/>
      <c r="IX13" s="1627"/>
    </row>
    <row r="14" spans="1:258" ht="34.5" customHeight="1" x14ac:dyDescent="0.15">
      <c r="B14" s="1611" t="s">
        <v>498</v>
      </c>
      <c r="C14" s="1611"/>
      <c r="D14" s="1611"/>
      <c r="E14" s="1611"/>
      <c r="I14" s="1627"/>
      <c r="J14" s="1627"/>
      <c r="K14" s="1627"/>
      <c r="L14" s="1627"/>
      <c r="M14" s="1627"/>
      <c r="N14" s="1627"/>
      <c r="O14" s="1627"/>
      <c r="P14" s="1627"/>
      <c r="Q14" s="1627"/>
      <c r="R14" s="1627"/>
      <c r="S14" s="1627"/>
      <c r="T14" s="1627"/>
      <c r="U14" s="1627"/>
      <c r="V14" s="1627"/>
      <c r="W14" s="1627"/>
      <c r="X14" s="1627"/>
      <c r="Y14" s="1627"/>
      <c r="Z14" s="1627"/>
      <c r="AA14" s="1627"/>
      <c r="AB14" s="1627"/>
      <c r="AC14" s="1627"/>
      <c r="AD14" s="1627"/>
      <c r="AE14" s="1627"/>
      <c r="AF14" s="1627"/>
      <c r="AG14" s="1627"/>
      <c r="AH14" s="1627"/>
      <c r="AI14" s="1627"/>
      <c r="AJ14" s="1627"/>
      <c r="AK14" s="1627"/>
      <c r="AL14" s="1627"/>
      <c r="AM14" s="1627"/>
      <c r="AN14" s="1627"/>
      <c r="AO14" s="1627"/>
      <c r="AP14" s="1627"/>
      <c r="AQ14" s="1627"/>
      <c r="AR14" s="1627"/>
      <c r="AS14" s="1627"/>
      <c r="AT14" s="1627"/>
      <c r="AU14" s="1627"/>
      <c r="AV14" s="1627"/>
      <c r="AW14" s="1627"/>
      <c r="AX14" s="1627"/>
      <c r="AY14" s="1627"/>
      <c r="AZ14" s="1627"/>
      <c r="BA14" s="1627"/>
      <c r="BB14" s="1627"/>
      <c r="BC14" s="1627"/>
      <c r="BD14" s="1627"/>
      <c r="BE14" s="1627"/>
      <c r="BF14" s="1627"/>
      <c r="BG14" s="1627"/>
      <c r="BH14" s="1627"/>
      <c r="BI14" s="1627"/>
      <c r="BJ14" s="1627"/>
      <c r="BK14" s="1627"/>
      <c r="BL14" s="1627"/>
      <c r="BM14" s="1627"/>
      <c r="BN14" s="1627"/>
      <c r="BO14" s="1627"/>
      <c r="BP14" s="1627"/>
      <c r="BQ14" s="1627"/>
      <c r="BR14" s="1627"/>
      <c r="BS14" s="1627"/>
      <c r="BT14" s="1627"/>
      <c r="BU14" s="1627"/>
      <c r="BV14" s="1627"/>
      <c r="BW14" s="1627"/>
      <c r="BX14" s="1627"/>
      <c r="BY14" s="1627"/>
      <c r="BZ14" s="1627"/>
      <c r="CA14" s="1627"/>
      <c r="CB14" s="1627"/>
      <c r="CC14" s="1627"/>
      <c r="CD14" s="1627"/>
      <c r="CE14" s="1627"/>
      <c r="CF14" s="1627"/>
      <c r="CG14" s="1627"/>
      <c r="CH14" s="1627"/>
      <c r="CI14" s="1627"/>
      <c r="CJ14" s="1627"/>
      <c r="CK14" s="1627"/>
      <c r="CL14" s="1627"/>
      <c r="CM14" s="1627"/>
      <c r="CN14" s="1627"/>
      <c r="CO14" s="1627"/>
      <c r="CP14" s="1627"/>
      <c r="CQ14" s="1627"/>
      <c r="CR14" s="1627"/>
      <c r="CS14" s="1627"/>
      <c r="CT14" s="1627"/>
      <c r="CU14" s="1627"/>
      <c r="CV14" s="1627"/>
      <c r="CW14" s="1627"/>
      <c r="CX14" s="1627"/>
      <c r="CY14" s="1627"/>
      <c r="CZ14" s="1627"/>
      <c r="DA14" s="1627"/>
      <c r="DB14" s="1627"/>
      <c r="DC14" s="1627"/>
      <c r="DD14" s="1627"/>
      <c r="DE14" s="1627"/>
      <c r="DF14" s="1627"/>
      <c r="DG14" s="1627"/>
      <c r="DH14" s="1627"/>
      <c r="DI14" s="1627"/>
      <c r="DJ14" s="1627"/>
      <c r="DK14" s="1627"/>
      <c r="DL14" s="1627"/>
      <c r="DM14" s="1627"/>
      <c r="DN14" s="1627"/>
      <c r="DO14" s="1627"/>
      <c r="DP14" s="1627"/>
      <c r="DQ14" s="1627"/>
      <c r="DR14" s="1627"/>
      <c r="DS14" s="1627"/>
      <c r="DT14" s="1627"/>
      <c r="DU14" s="1627"/>
      <c r="DV14" s="1627"/>
      <c r="DW14" s="1627"/>
      <c r="DX14" s="1627"/>
      <c r="DY14" s="1627"/>
      <c r="DZ14" s="1627"/>
      <c r="EA14" s="1627"/>
      <c r="EB14" s="1627"/>
      <c r="EC14" s="1627"/>
      <c r="ED14" s="1627"/>
      <c r="EE14" s="1627"/>
      <c r="EF14" s="1627"/>
      <c r="EG14" s="1627"/>
      <c r="EH14" s="1627"/>
      <c r="EI14" s="1627"/>
      <c r="EJ14" s="1627"/>
      <c r="EK14" s="1627"/>
      <c r="EL14" s="1627"/>
      <c r="EM14" s="1627"/>
      <c r="EN14" s="1627"/>
      <c r="EO14" s="1627"/>
      <c r="EP14" s="1627"/>
      <c r="EQ14" s="1627"/>
      <c r="ER14" s="1627"/>
      <c r="ES14" s="1627"/>
      <c r="ET14" s="1627"/>
      <c r="EU14" s="1627"/>
      <c r="EV14" s="1627"/>
      <c r="EW14" s="1627"/>
      <c r="EX14" s="1627"/>
      <c r="EY14" s="1627"/>
      <c r="EZ14" s="1627"/>
      <c r="FA14" s="1627"/>
      <c r="FB14" s="1627"/>
      <c r="FC14" s="1627"/>
      <c r="FD14" s="1627"/>
      <c r="FE14" s="1627"/>
      <c r="FF14" s="1627"/>
      <c r="FG14" s="1627"/>
      <c r="FH14" s="1627"/>
      <c r="FI14" s="1627"/>
      <c r="FJ14" s="1627"/>
      <c r="FK14" s="1627"/>
      <c r="FL14" s="1627"/>
      <c r="FM14" s="1627"/>
      <c r="FN14" s="1627"/>
      <c r="FO14" s="1627"/>
      <c r="FP14" s="1627"/>
      <c r="FQ14" s="1627"/>
      <c r="FR14" s="1627"/>
      <c r="FS14" s="1627"/>
      <c r="FT14" s="1627"/>
      <c r="FU14" s="1627"/>
      <c r="FV14" s="1627"/>
      <c r="FW14" s="1627"/>
      <c r="FX14" s="1627"/>
      <c r="FY14" s="1627"/>
      <c r="FZ14" s="1627"/>
      <c r="GA14" s="1627"/>
      <c r="GB14" s="1627"/>
      <c r="GC14" s="1627"/>
      <c r="GD14" s="1627"/>
      <c r="GE14" s="1627"/>
      <c r="GF14" s="1627"/>
      <c r="GG14" s="1627"/>
      <c r="GH14" s="1627"/>
      <c r="GI14" s="1627"/>
      <c r="GJ14" s="1627"/>
      <c r="GK14" s="1627"/>
      <c r="GL14" s="1627"/>
      <c r="GM14" s="1627"/>
      <c r="GN14" s="1627"/>
      <c r="GO14" s="1627"/>
      <c r="GP14" s="1627"/>
      <c r="GQ14" s="1627"/>
      <c r="GR14" s="1627"/>
      <c r="GS14" s="1627"/>
      <c r="GT14" s="1627"/>
      <c r="GU14" s="1627"/>
      <c r="GV14" s="1627"/>
      <c r="GW14" s="1627"/>
      <c r="GX14" s="1627"/>
      <c r="GY14" s="1627"/>
      <c r="GZ14" s="1627"/>
      <c r="HA14" s="1627"/>
      <c r="HB14" s="1627"/>
      <c r="HC14" s="1627"/>
      <c r="HD14" s="1627"/>
      <c r="HE14" s="1627"/>
      <c r="HF14" s="1627"/>
      <c r="HG14" s="1627"/>
      <c r="HH14" s="1627"/>
      <c r="HI14" s="1627"/>
      <c r="HJ14" s="1627"/>
      <c r="HK14" s="1627"/>
      <c r="HL14" s="1627"/>
      <c r="HM14" s="1627"/>
      <c r="HN14" s="1627"/>
      <c r="HO14" s="1627"/>
      <c r="HP14" s="1627"/>
      <c r="HQ14" s="1627"/>
      <c r="HR14" s="1627"/>
      <c r="HS14" s="1627"/>
      <c r="HT14" s="1627"/>
      <c r="HU14" s="1627"/>
      <c r="HV14" s="1627"/>
      <c r="HW14" s="1627"/>
      <c r="HX14" s="1627"/>
      <c r="HY14" s="1627"/>
      <c r="HZ14" s="1627"/>
      <c r="IA14" s="1627"/>
      <c r="IB14" s="1627"/>
      <c r="IC14" s="1627"/>
      <c r="ID14" s="1627"/>
      <c r="IE14" s="1627"/>
      <c r="IF14" s="1627"/>
      <c r="IG14" s="1627"/>
      <c r="IH14" s="1627"/>
      <c r="II14" s="1627"/>
      <c r="IJ14" s="1627"/>
      <c r="IK14" s="1627"/>
      <c r="IL14" s="1627"/>
      <c r="IM14" s="1627"/>
      <c r="IN14" s="1627"/>
      <c r="IO14" s="1627"/>
      <c r="IP14" s="1627"/>
      <c r="IQ14" s="1627"/>
      <c r="IR14" s="1627"/>
      <c r="IS14" s="1627"/>
      <c r="IT14" s="1627"/>
      <c r="IU14" s="1627"/>
      <c r="IV14" s="1627"/>
      <c r="IW14" s="1627"/>
      <c r="IX14" s="1627"/>
    </row>
    <row r="15" spans="1:258" ht="34.5" customHeight="1" x14ac:dyDescent="0.15">
      <c r="B15" s="1611" t="s">
        <v>6968</v>
      </c>
      <c r="C15" s="1611"/>
      <c r="D15" s="1611"/>
      <c r="E15" s="1611"/>
    </row>
    <row r="16" spans="1:258" ht="18" customHeight="1" x14ac:dyDescent="0.15">
      <c r="B16" s="1611" t="s">
        <v>497</v>
      </c>
      <c r="C16" s="1611"/>
      <c r="D16" s="1611"/>
      <c r="E16" s="1611"/>
    </row>
    <row r="17" spans="1:258" ht="6.75" customHeight="1" x14ac:dyDescent="0.15"/>
    <row r="18" spans="1:258" ht="23.25" customHeight="1" x14ac:dyDescent="0.15">
      <c r="A18" s="1332" t="s">
        <v>496</v>
      </c>
      <c r="B18" s="457"/>
      <c r="C18" s="78"/>
      <c r="D18" s="457"/>
      <c r="E18" s="457"/>
      <c r="F18" s="78"/>
      <c r="G18" s="78"/>
      <c r="H18" s="78"/>
      <c r="I18" s="1627"/>
      <c r="J18" s="1627"/>
      <c r="K18" s="1627"/>
      <c r="L18" s="1627"/>
      <c r="M18" s="1627"/>
      <c r="N18" s="1627"/>
      <c r="O18" s="1627"/>
      <c r="P18" s="1627"/>
      <c r="Q18" s="1627"/>
      <c r="R18" s="1627"/>
      <c r="S18" s="1627"/>
      <c r="T18" s="1627"/>
      <c r="U18" s="1627"/>
      <c r="V18" s="1627"/>
      <c r="W18" s="1627"/>
      <c r="X18" s="1627"/>
      <c r="Y18" s="1627"/>
      <c r="Z18" s="1627"/>
      <c r="AA18" s="1627"/>
      <c r="AB18" s="1627"/>
      <c r="AC18" s="1627"/>
      <c r="AD18" s="1627"/>
      <c r="AE18" s="1627"/>
      <c r="AF18" s="1627"/>
      <c r="AG18" s="1627"/>
      <c r="AH18" s="1627"/>
      <c r="AI18" s="1627"/>
      <c r="AJ18" s="1627"/>
      <c r="AK18" s="1627"/>
      <c r="AL18" s="1627"/>
      <c r="AM18" s="1627"/>
      <c r="AN18" s="1627"/>
      <c r="AO18" s="1627"/>
      <c r="AP18" s="1627"/>
      <c r="AQ18" s="1627"/>
      <c r="AR18" s="1627"/>
      <c r="AS18" s="1627"/>
      <c r="AT18" s="1627"/>
      <c r="AU18" s="1627"/>
      <c r="AV18" s="1627"/>
      <c r="AW18" s="1627"/>
      <c r="AX18" s="1627"/>
      <c r="AY18" s="1627"/>
      <c r="AZ18" s="1627"/>
      <c r="BA18" s="1627"/>
      <c r="BB18" s="1627"/>
      <c r="BC18" s="1627"/>
      <c r="BD18" s="1627"/>
      <c r="BE18" s="1627"/>
      <c r="BF18" s="1627"/>
      <c r="BG18" s="1627"/>
      <c r="BH18" s="1627"/>
      <c r="BI18" s="1627"/>
      <c r="BJ18" s="1627"/>
      <c r="BK18" s="1627"/>
      <c r="BL18" s="1627"/>
      <c r="BM18" s="1627"/>
      <c r="BN18" s="1627"/>
      <c r="BO18" s="1627"/>
      <c r="BP18" s="1627"/>
      <c r="BQ18" s="1627"/>
      <c r="BR18" s="1627"/>
      <c r="BS18" s="1627"/>
      <c r="BT18" s="1627"/>
      <c r="BU18" s="1627"/>
      <c r="BV18" s="1627"/>
      <c r="BW18" s="1627"/>
      <c r="BX18" s="1627"/>
      <c r="BY18" s="1627"/>
      <c r="BZ18" s="1627"/>
      <c r="CA18" s="1627"/>
      <c r="CB18" s="1627"/>
      <c r="CC18" s="1627"/>
      <c r="CD18" s="1627"/>
      <c r="CE18" s="1627"/>
      <c r="CF18" s="1627"/>
      <c r="CG18" s="1627"/>
      <c r="CH18" s="1627"/>
      <c r="CI18" s="1627"/>
      <c r="CJ18" s="1627"/>
      <c r="CK18" s="1627"/>
      <c r="CL18" s="1627"/>
      <c r="CM18" s="1627"/>
      <c r="CN18" s="1627"/>
      <c r="CO18" s="1627"/>
      <c r="CP18" s="1627"/>
      <c r="CQ18" s="1627"/>
      <c r="CR18" s="1627"/>
      <c r="CS18" s="1627"/>
      <c r="CT18" s="1627"/>
      <c r="CU18" s="1627"/>
      <c r="CV18" s="1627"/>
      <c r="CW18" s="1627"/>
      <c r="CX18" s="1627"/>
      <c r="CY18" s="1627"/>
      <c r="CZ18" s="1627"/>
      <c r="DA18" s="1627"/>
      <c r="DB18" s="1627"/>
      <c r="DC18" s="1627"/>
      <c r="DD18" s="1627"/>
      <c r="DE18" s="1627"/>
      <c r="DF18" s="1627"/>
      <c r="DG18" s="1627"/>
      <c r="DH18" s="1627"/>
      <c r="DI18" s="1627"/>
      <c r="DJ18" s="1627"/>
      <c r="DK18" s="1627"/>
      <c r="DL18" s="1627"/>
      <c r="DM18" s="1627"/>
      <c r="DN18" s="1627"/>
      <c r="DO18" s="1627"/>
      <c r="DP18" s="1627"/>
      <c r="DQ18" s="1627"/>
      <c r="DR18" s="1627"/>
      <c r="DS18" s="1627"/>
      <c r="DT18" s="1627"/>
      <c r="DU18" s="1627"/>
      <c r="DV18" s="1627"/>
      <c r="DW18" s="1627"/>
      <c r="DX18" s="1627"/>
      <c r="DY18" s="1627"/>
      <c r="DZ18" s="1627"/>
      <c r="EA18" s="1627"/>
      <c r="EB18" s="1627"/>
      <c r="EC18" s="1627"/>
      <c r="ED18" s="1627"/>
      <c r="EE18" s="1627"/>
      <c r="EF18" s="1627"/>
      <c r="EG18" s="1627"/>
      <c r="EH18" s="1627"/>
      <c r="EI18" s="1627"/>
      <c r="EJ18" s="1627"/>
      <c r="EK18" s="1627"/>
      <c r="EL18" s="1627"/>
      <c r="EM18" s="1627"/>
      <c r="EN18" s="1627"/>
      <c r="EO18" s="1627"/>
      <c r="EP18" s="1627"/>
      <c r="EQ18" s="1627"/>
      <c r="ER18" s="1627"/>
      <c r="ES18" s="1627"/>
      <c r="ET18" s="1627"/>
      <c r="EU18" s="1627"/>
      <c r="EV18" s="1627"/>
      <c r="EW18" s="1627"/>
      <c r="EX18" s="1627"/>
      <c r="EY18" s="1627"/>
      <c r="EZ18" s="1627"/>
      <c r="FA18" s="1627"/>
      <c r="FB18" s="1627"/>
      <c r="FC18" s="1627"/>
      <c r="FD18" s="1627"/>
      <c r="FE18" s="1627"/>
      <c r="FF18" s="1627"/>
      <c r="FG18" s="1627"/>
      <c r="FH18" s="1627"/>
      <c r="FI18" s="1627"/>
      <c r="FJ18" s="1627"/>
      <c r="FK18" s="1627"/>
      <c r="FL18" s="1627"/>
      <c r="FM18" s="1627"/>
      <c r="FN18" s="1627"/>
      <c r="FO18" s="1627"/>
      <c r="FP18" s="1627"/>
      <c r="FQ18" s="1627"/>
      <c r="FR18" s="1627"/>
      <c r="FS18" s="1627"/>
      <c r="FT18" s="1627"/>
      <c r="FU18" s="1627"/>
      <c r="FV18" s="1627"/>
      <c r="FW18" s="1627"/>
      <c r="FX18" s="1627"/>
      <c r="FY18" s="1627"/>
      <c r="FZ18" s="1627"/>
      <c r="GA18" s="1627"/>
      <c r="GB18" s="1627"/>
      <c r="GC18" s="1627"/>
      <c r="GD18" s="1627"/>
      <c r="GE18" s="1627"/>
      <c r="GF18" s="1627"/>
      <c r="GG18" s="1627"/>
      <c r="GH18" s="1627"/>
      <c r="GI18" s="1627"/>
      <c r="GJ18" s="1627"/>
      <c r="GK18" s="1627"/>
      <c r="GL18" s="1627"/>
      <c r="GM18" s="1627"/>
      <c r="GN18" s="1627"/>
      <c r="GO18" s="1627"/>
      <c r="GP18" s="1627"/>
      <c r="GQ18" s="1627"/>
      <c r="GR18" s="1627"/>
      <c r="GS18" s="1627"/>
      <c r="GT18" s="1627"/>
      <c r="GU18" s="1627"/>
      <c r="GV18" s="1627"/>
      <c r="GW18" s="1627"/>
      <c r="GX18" s="1627"/>
      <c r="GY18" s="1627"/>
      <c r="GZ18" s="1627"/>
      <c r="HA18" s="1627"/>
      <c r="HB18" s="1627"/>
      <c r="HC18" s="1627"/>
      <c r="HD18" s="1627"/>
      <c r="HE18" s="1627"/>
      <c r="HF18" s="1627"/>
      <c r="HG18" s="1627"/>
      <c r="HH18" s="1627"/>
      <c r="HI18" s="1627"/>
      <c r="HJ18" s="1627"/>
      <c r="HK18" s="1627"/>
      <c r="HL18" s="1627"/>
      <c r="HM18" s="1627"/>
      <c r="HN18" s="1627"/>
      <c r="HO18" s="1627"/>
      <c r="HP18" s="1627"/>
      <c r="HQ18" s="1627"/>
      <c r="HR18" s="1627"/>
      <c r="HS18" s="1627"/>
      <c r="HT18" s="1627"/>
      <c r="HU18" s="1627"/>
      <c r="HV18" s="1627"/>
      <c r="HW18" s="1627"/>
      <c r="HX18" s="1627"/>
      <c r="HY18" s="1627"/>
      <c r="HZ18" s="1627"/>
      <c r="IA18" s="1627"/>
      <c r="IB18" s="1627"/>
      <c r="IC18" s="1627"/>
      <c r="ID18" s="1627"/>
      <c r="IE18" s="1627"/>
      <c r="IF18" s="1627"/>
      <c r="IG18" s="1627"/>
      <c r="IH18" s="1627"/>
      <c r="II18" s="1627"/>
      <c r="IJ18" s="1627"/>
      <c r="IK18" s="1627"/>
      <c r="IL18" s="1627"/>
      <c r="IM18" s="1627"/>
      <c r="IN18" s="1627"/>
      <c r="IO18" s="1627"/>
      <c r="IP18" s="1627"/>
      <c r="IQ18" s="1627"/>
      <c r="IR18" s="1627"/>
      <c r="IS18" s="1627"/>
      <c r="IT18" s="1627"/>
      <c r="IU18" s="1627"/>
      <c r="IV18" s="1627"/>
      <c r="IW18" s="1627"/>
      <c r="IX18" s="1627"/>
    </row>
    <row r="19" spans="1:258" ht="21.75" customHeight="1" x14ac:dyDescent="0.15">
      <c r="A19" s="7" t="s">
        <v>495</v>
      </c>
    </row>
    <row r="20" spans="1:258" ht="21" customHeight="1" x14ac:dyDescent="0.15">
      <c r="B20" s="1603" t="s">
        <v>456</v>
      </c>
      <c r="C20" s="1604"/>
      <c r="D20" s="77" t="s">
        <v>455</v>
      </c>
      <c r="E20" s="77" t="s">
        <v>470</v>
      </c>
    </row>
    <row r="21" spans="1:258" x14ac:dyDescent="0.15">
      <c r="B21" s="467" t="s">
        <v>494</v>
      </c>
      <c r="C21" s="467"/>
      <c r="D21" s="467" t="s">
        <v>464</v>
      </c>
      <c r="E21" s="468" t="s">
        <v>493</v>
      </c>
    </row>
    <row r="22" spans="1:258" x14ac:dyDescent="0.15">
      <c r="B22" s="1628" t="s">
        <v>6953</v>
      </c>
      <c r="C22" s="1629"/>
      <c r="D22" s="1204" t="s">
        <v>461</v>
      </c>
      <c r="E22" s="1564" t="s">
        <v>6956</v>
      </c>
    </row>
    <row r="23" spans="1:258" x14ac:dyDescent="0.15">
      <c r="B23" s="1628" t="s">
        <v>6954</v>
      </c>
      <c r="C23" s="1629"/>
      <c r="D23" s="1204" t="s">
        <v>461</v>
      </c>
      <c r="E23" s="1564" t="s">
        <v>6957</v>
      </c>
    </row>
    <row r="24" spans="1:258" x14ac:dyDescent="0.15">
      <c r="B24" s="467" t="s">
        <v>6955</v>
      </c>
      <c r="C24" s="467"/>
      <c r="D24" s="467" t="s">
        <v>461</v>
      </c>
      <c r="E24" s="468"/>
    </row>
    <row r="25" spans="1:258" ht="19.5" customHeight="1" x14ac:dyDescent="0.15">
      <c r="B25" s="467" t="s">
        <v>492</v>
      </c>
      <c r="C25" s="467"/>
      <c r="D25" s="467" t="s">
        <v>464</v>
      </c>
      <c r="E25" s="469" t="s">
        <v>491</v>
      </c>
    </row>
    <row r="26" spans="1:258" x14ac:dyDescent="0.15">
      <c r="B26" s="470" t="s">
        <v>490</v>
      </c>
      <c r="C26" s="467"/>
      <c r="D26" s="467" t="s">
        <v>464</v>
      </c>
      <c r="E26" s="468" t="s">
        <v>489</v>
      </c>
    </row>
    <row r="27" spans="1:258" x14ac:dyDescent="0.15">
      <c r="A27" s="471"/>
      <c r="B27" s="472"/>
      <c r="C27" s="777" t="s">
        <v>488</v>
      </c>
      <c r="D27" s="470" t="s">
        <v>464</v>
      </c>
      <c r="E27" s="473" t="s">
        <v>487</v>
      </c>
    </row>
    <row r="28" spans="1:258" x14ac:dyDescent="0.15">
      <c r="A28" s="471"/>
      <c r="B28" s="472"/>
      <c r="C28" s="474" t="s">
        <v>486</v>
      </c>
      <c r="D28" s="475" t="s">
        <v>461</v>
      </c>
      <c r="E28" s="476" t="s">
        <v>485</v>
      </c>
    </row>
    <row r="29" spans="1:258" ht="19.5" customHeight="1" x14ac:dyDescent="0.15">
      <c r="A29" s="471"/>
      <c r="B29" s="472"/>
      <c r="C29" s="477" t="s">
        <v>484</v>
      </c>
      <c r="D29" s="467" t="s">
        <v>464</v>
      </c>
      <c r="E29" s="469" t="s">
        <v>483</v>
      </c>
    </row>
    <row r="30" spans="1:258" ht="19.5" customHeight="1" x14ac:dyDescent="0.15">
      <c r="A30" s="471"/>
      <c r="B30" s="472"/>
      <c r="C30" s="477" t="s">
        <v>482</v>
      </c>
      <c r="D30" s="470" t="s">
        <v>461</v>
      </c>
      <c r="E30" s="469" t="s">
        <v>481</v>
      </c>
    </row>
    <row r="31" spans="1:258" ht="19.5" customHeight="1" x14ac:dyDescent="0.15">
      <c r="A31" s="471"/>
      <c r="B31" s="472"/>
      <c r="C31" s="1202" t="s">
        <v>6893</v>
      </c>
      <c r="D31" s="470" t="s">
        <v>461</v>
      </c>
      <c r="E31" s="469" t="s">
        <v>6894</v>
      </c>
    </row>
    <row r="32" spans="1:258" ht="19.5" customHeight="1" x14ac:dyDescent="0.15">
      <c r="A32" s="471"/>
      <c r="B32" s="778"/>
      <c r="C32" s="477" t="s">
        <v>220</v>
      </c>
      <c r="D32" s="1634" t="s">
        <v>480</v>
      </c>
      <c r="E32" s="469" t="s">
        <v>479</v>
      </c>
    </row>
    <row r="33" spans="1:5" ht="19.5" customHeight="1" x14ac:dyDescent="0.15">
      <c r="B33" s="478" t="s">
        <v>473</v>
      </c>
      <c r="C33" s="478"/>
      <c r="D33" s="1635"/>
      <c r="E33" s="479" t="s">
        <v>478</v>
      </c>
    </row>
    <row r="34" spans="1:5" ht="19.5" customHeight="1" x14ac:dyDescent="0.15">
      <c r="B34" s="1607" t="s">
        <v>477</v>
      </c>
      <c r="C34" s="1608"/>
      <c r="D34" s="467" t="s">
        <v>461</v>
      </c>
      <c r="E34" s="469" t="s">
        <v>476</v>
      </c>
    </row>
    <row r="35" spans="1:5" ht="19.5" customHeight="1" x14ac:dyDescent="0.15">
      <c r="B35" s="1628" t="s">
        <v>6969</v>
      </c>
      <c r="C35" s="1629"/>
      <c r="D35" s="1333" t="s">
        <v>461</v>
      </c>
      <c r="E35" s="1205" t="s">
        <v>7060</v>
      </c>
    </row>
    <row r="36" spans="1:5" ht="19.5" customHeight="1" x14ac:dyDescent="0.15">
      <c r="B36" s="1609" t="s">
        <v>475</v>
      </c>
      <c r="C36" s="1610"/>
      <c r="D36" s="467" t="s">
        <v>461</v>
      </c>
      <c r="E36" s="469" t="s">
        <v>474</v>
      </c>
    </row>
    <row r="37" spans="1:5" ht="19.5" customHeight="1" x14ac:dyDescent="0.15">
      <c r="B37" s="1616" t="s">
        <v>4948</v>
      </c>
      <c r="C37" s="1617"/>
      <c r="D37" s="1614" t="s">
        <v>464</v>
      </c>
      <c r="E37" s="1620" t="s">
        <v>4954</v>
      </c>
    </row>
    <row r="38" spans="1:5" ht="19.5" customHeight="1" x14ac:dyDescent="0.15">
      <c r="B38" s="1618"/>
      <c r="C38" s="1619"/>
      <c r="D38" s="1615"/>
      <c r="E38" s="1621"/>
    </row>
    <row r="39" spans="1:5" ht="19.5" customHeight="1" x14ac:dyDescent="0.15">
      <c r="B39" s="480" t="s">
        <v>473</v>
      </c>
      <c r="C39" s="480"/>
      <c r="D39" s="480" t="s">
        <v>464</v>
      </c>
      <c r="E39" s="479" t="s">
        <v>472</v>
      </c>
    </row>
    <row r="40" spans="1:5" ht="3.6" customHeight="1" x14ac:dyDescent="0.15"/>
    <row r="41" spans="1:5" ht="17.25" customHeight="1" x14ac:dyDescent="0.15">
      <c r="A41" s="7" t="s">
        <v>471</v>
      </c>
    </row>
    <row r="42" spans="1:5" ht="19.5" customHeight="1" x14ac:dyDescent="0.15">
      <c r="B42" s="1603" t="s">
        <v>456</v>
      </c>
      <c r="C42" s="1604"/>
      <c r="D42" s="77" t="s">
        <v>455</v>
      </c>
      <c r="E42" s="77" t="s">
        <v>470</v>
      </c>
    </row>
    <row r="43" spans="1:5" ht="19.5" customHeight="1" x14ac:dyDescent="0.15">
      <c r="B43" s="777" t="s">
        <v>469</v>
      </c>
      <c r="C43" s="477"/>
      <c r="D43" s="467" t="s">
        <v>468</v>
      </c>
      <c r="E43" s="469" t="s">
        <v>6890</v>
      </c>
    </row>
    <row r="44" spans="1:5" ht="19.5" customHeight="1" x14ac:dyDescent="0.15">
      <c r="B44" s="778"/>
      <c r="C44" s="1203" t="s">
        <v>6884</v>
      </c>
      <c r="D44" s="1204" t="s">
        <v>6886</v>
      </c>
      <c r="E44" s="1205" t="s">
        <v>6888</v>
      </c>
    </row>
    <row r="45" spans="1:5" ht="19.5" customHeight="1" x14ac:dyDescent="0.15">
      <c r="B45" s="477" t="s">
        <v>467</v>
      </c>
      <c r="C45" s="477"/>
      <c r="D45" s="467" t="s">
        <v>464</v>
      </c>
      <c r="E45" s="467" t="s">
        <v>466</v>
      </c>
    </row>
    <row r="46" spans="1:5" ht="19.5" customHeight="1" x14ac:dyDescent="0.15">
      <c r="B46" s="777"/>
      <c r="C46" s="1203" t="s">
        <v>6885</v>
      </c>
      <c r="D46" s="1204" t="s">
        <v>6887</v>
      </c>
      <c r="E46" s="1204" t="s">
        <v>6889</v>
      </c>
    </row>
    <row r="47" spans="1:5" ht="19.5" customHeight="1" x14ac:dyDescent="0.15">
      <c r="B47" s="472" t="s">
        <v>465</v>
      </c>
      <c r="C47" s="477"/>
      <c r="D47" s="467" t="s">
        <v>464</v>
      </c>
      <c r="E47" s="467" t="s">
        <v>463</v>
      </c>
    </row>
    <row r="48" spans="1:5" ht="19.5" customHeight="1" x14ac:dyDescent="0.15">
      <c r="B48" s="1624"/>
      <c r="C48" s="1620" t="s">
        <v>4949</v>
      </c>
      <c r="D48" s="1614" t="s">
        <v>461</v>
      </c>
      <c r="E48" s="1614" t="s">
        <v>4957</v>
      </c>
    </row>
    <row r="49" spans="1:5" ht="19.5" customHeight="1" x14ac:dyDescent="0.15">
      <c r="B49" s="1624"/>
      <c r="C49" s="1615"/>
      <c r="D49" s="1615"/>
      <c r="E49" s="1615"/>
    </row>
    <row r="50" spans="1:5" ht="19.5" customHeight="1" x14ac:dyDescent="0.15">
      <c r="B50" s="1624"/>
      <c r="C50" s="1625" t="s">
        <v>462</v>
      </c>
      <c r="D50" s="1614" t="s">
        <v>461</v>
      </c>
      <c r="E50" s="1622" t="s">
        <v>4956</v>
      </c>
    </row>
    <row r="51" spans="1:5" ht="19.5" customHeight="1" x14ac:dyDescent="0.15">
      <c r="B51" s="1624"/>
      <c r="C51" s="1626"/>
      <c r="D51" s="1615"/>
      <c r="E51" s="1623"/>
    </row>
    <row r="52" spans="1:5" ht="28.5" x14ac:dyDescent="0.15">
      <c r="B52" s="1559"/>
      <c r="C52" s="1558" t="s">
        <v>7056</v>
      </c>
      <c r="D52" s="1560" t="s">
        <v>461</v>
      </c>
      <c r="E52" s="1560" t="s">
        <v>7057</v>
      </c>
    </row>
    <row r="53" spans="1:5" x14ac:dyDescent="0.15">
      <c r="B53" s="1559"/>
      <c r="C53" s="1557" t="s">
        <v>7058</v>
      </c>
      <c r="D53" s="472" t="s">
        <v>461</v>
      </c>
      <c r="E53" s="472" t="s">
        <v>7059</v>
      </c>
    </row>
    <row r="54" spans="1:5" ht="28.5" x14ac:dyDescent="0.15">
      <c r="B54" s="1556"/>
      <c r="C54" s="1558" t="s">
        <v>7080</v>
      </c>
      <c r="D54" s="1560" t="s">
        <v>461</v>
      </c>
      <c r="E54" s="1560" t="s">
        <v>7081</v>
      </c>
    </row>
    <row r="55" spans="1:5" ht="19.5" customHeight="1" x14ac:dyDescent="0.15">
      <c r="B55" s="1616" t="s">
        <v>4948</v>
      </c>
      <c r="C55" s="1617"/>
      <c r="D55" s="1620" t="s">
        <v>7061</v>
      </c>
      <c r="E55" s="1620" t="s">
        <v>4955</v>
      </c>
    </row>
    <row r="56" spans="1:5" ht="19.5" customHeight="1" x14ac:dyDescent="0.15">
      <c r="B56" s="1618"/>
      <c r="C56" s="1619"/>
      <c r="D56" s="1615"/>
      <c r="E56" s="1621"/>
    </row>
    <row r="57" spans="1:5" ht="19.5" customHeight="1" x14ac:dyDescent="0.15">
      <c r="B57" s="480" t="s">
        <v>473</v>
      </c>
      <c r="C57" s="480"/>
      <c r="D57" s="480" t="s">
        <v>468</v>
      </c>
      <c r="E57" s="479" t="s">
        <v>4951</v>
      </c>
    </row>
    <row r="58" spans="1:5" ht="19.5" customHeight="1" x14ac:dyDescent="0.15">
      <c r="B58" s="480" t="s">
        <v>473</v>
      </c>
      <c r="C58" s="480"/>
      <c r="D58" s="480" t="s">
        <v>468</v>
      </c>
      <c r="E58" s="479" t="s">
        <v>4958</v>
      </c>
    </row>
    <row r="59" spans="1:5" ht="19.5" customHeight="1" x14ac:dyDescent="0.15">
      <c r="B59" s="480" t="s">
        <v>473</v>
      </c>
      <c r="C59" s="480"/>
      <c r="D59" s="480" t="s">
        <v>468</v>
      </c>
      <c r="E59" s="479" t="s">
        <v>4950</v>
      </c>
    </row>
    <row r="60" spans="1:5" ht="3.95" customHeight="1" x14ac:dyDescent="0.15"/>
    <row r="61" spans="1:5" ht="19.5" customHeight="1" x14ac:dyDescent="0.15">
      <c r="A61" s="7" t="s">
        <v>460</v>
      </c>
    </row>
    <row r="62" spans="1:5" ht="19.5" customHeight="1" x14ac:dyDescent="0.15">
      <c r="B62" s="1605" t="s">
        <v>456</v>
      </c>
      <c r="C62" s="1606"/>
      <c r="D62" s="481" t="s">
        <v>455</v>
      </c>
      <c r="E62" s="481" t="s">
        <v>177</v>
      </c>
    </row>
    <row r="63" spans="1:5" ht="19.5" customHeight="1" x14ac:dyDescent="0.15">
      <c r="B63" s="467" t="s">
        <v>6883</v>
      </c>
      <c r="C63" s="467"/>
      <c r="D63" s="482"/>
      <c r="E63" s="467" t="s">
        <v>6891</v>
      </c>
    </row>
    <row r="64" spans="1:5" ht="19.5" customHeight="1" x14ac:dyDescent="0.15">
      <c r="B64" s="467" t="s">
        <v>834</v>
      </c>
      <c r="C64" s="467"/>
      <c r="D64" s="482"/>
      <c r="E64" s="467" t="s">
        <v>6892</v>
      </c>
    </row>
    <row r="65" spans="1:5" ht="28.5" customHeight="1" x14ac:dyDescent="0.15">
      <c r="A65" s="7" t="s">
        <v>457</v>
      </c>
    </row>
    <row r="66" spans="1:5" ht="19.5" customHeight="1" x14ac:dyDescent="0.15">
      <c r="B66" s="1605" t="s">
        <v>456</v>
      </c>
      <c r="C66" s="1606"/>
      <c r="D66" s="481" t="s">
        <v>455</v>
      </c>
      <c r="E66" s="481" t="s">
        <v>177</v>
      </c>
    </row>
    <row r="67" spans="1:5" ht="18.75" customHeight="1" x14ac:dyDescent="0.15">
      <c r="B67" s="467" t="s">
        <v>454</v>
      </c>
      <c r="C67" s="467"/>
      <c r="D67" s="482"/>
      <c r="E67" s="469" t="s">
        <v>453</v>
      </c>
    </row>
    <row r="68" spans="1:5" ht="18" customHeight="1" x14ac:dyDescent="0.15">
      <c r="B68" s="467" t="s">
        <v>452</v>
      </c>
      <c r="C68" s="467"/>
      <c r="D68" s="482"/>
      <c r="E68" s="467" t="s">
        <v>451</v>
      </c>
    </row>
    <row r="69" spans="1:5" ht="18" customHeight="1" x14ac:dyDescent="0.15">
      <c r="B69" s="467" t="s">
        <v>450</v>
      </c>
      <c r="C69" s="467"/>
      <c r="D69" s="482"/>
      <c r="E69" s="467" t="s">
        <v>6895</v>
      </c>
    </row>
    <row r="70" spans="1:5" ht="18" customHeight="1" x14ac:dyDescent="0.15">
      <c r="B70" s="467" t="s">
        <v>449</v>
      </c>
      <c r="C70" s="467"/>
      <c r="D70" s="482"/>
      <c r="E70" s="467" t="s">
        <v>6896</v>
      </c>
    </row>
    <row r="71" spans="1:5" x14ac:dyDescent="0.15">
      <c r="B71" s="467" t="s">
        <v>448</v>
      </c>
      <c r="C71" s="467"/>
      <c r="D71" s="482"/>
      <c r="E71" s="467" t="s">
        <v>6897</v>
      </c>
    </row>
    <row r="72" spans="1:5" x14ac:dyDescent="0.15">
      <c r="B72" s="467" t="s">
        <v>447</v>
      </c>
      <c r="C72" s="467"/>
      <c r="D72" s="482"/>
      <c r="E72" s="467" t="s">
        <v>446</v>
      </c>
    </row>
  </sheetData>
  <sheetProtection selectLockedCells="1"/>
  <mergeCells count="285">
    <mergeCell ref="B66:C66"/>
    <mergeCell ref="IL18:IN18"/>
    <mergeCell ref="IO18:IQ18"/>
    <mergeCell ref="IR18:IT18"/>
    <mergeCell ref="IU18:IW18"/>
    <mergeCell ref="FC18:FE18"/>
    <mergeCell ref="FF18:FH18"/>
    <mergeCell ref="FI18:FK18"/>
    <mergeCell ref="FL18:FN18"/>
    <mergeCell ref="HQ18:HS18"/>
    <mergeCell ref="GJ18:GL18"/>
    <mergeCell ref="GM18:GO18"/>
    <mergeCell ref="GP18:GR18"/>
    <mergeCell ref="GS18:GU18"/>
    <mergeCell ref="GV18:GX18"/>
    <mergeCell ref="GY18:HA18"/>
    <mergeCell ref="HB18:HD18"/>
    <mergeCell ref="FO18:FQ18"/>
    <mergeCell ref="II18:IK18"/>
    <mergeCell ref="D32:D33"/>
    <mergeCell ref="DP18:DR18"/>
    <mergeCell ref="DS18:DU18"/>
    <mergeCell ref="DV18:DX18"/>
    <mergeCell ref="DY18:EA18"/>
    <mergeCell ref="IX18"/>
    <mergeCell ref="HT18:HV18"/>
    <mergeCell ref="HW18:HY18"/>
    <mergeCell ref="HZ18:IB18"/>
    <mergeCell ref="IC18:IE18"/>
    <mergeCell ref="IF18:IH18"/>
    <mergeCell ref="GG18:GI18"/>
    <mergeCell ref="EB18:ED18"/>
    <mergeCell ref="EE18:EG18"/>
    <mergeCell ref="HE18:HG18"/>
    <mergeCell ref="HH18:HJ18"/>
    <mergeCell ref="EH18:EJ18"/>
    <mergeCell ref="EK18:EM18"/>
    <mergeCell ref="EN18:EP18"/>
    <mergeCell ref="EQ18:ES18"/>
    <mergeCell ref="HK18:HM18"/>
    <mergeCell ref="HN18:HP18"/>
    <mergeCell ref="FR18:FT18"/>
    <mergeCell ref="FU18:FW18"/>
    <mergeCell ref="GD18:GF18"/>
    <mergeCell ref="FX18:FZ18"/>
    <mergeCell ref="GA18:GC18"/>
    <mergeCell ref="EZ18:FB18"/>
    <mergeCell ref="DM14:DO14"/>
    <mergeCell ref="DP14:DR14"/>
    <mergeCell ref="CU18:CW18"/>
    <mergeCell ref="I18:K18"/>
    <mergeCell ref="L18:N18"/>
    <mergeCell ref="O18:Q18"/>
    <mergeCell ref="R18:T18"/>
    <mergeCell ref="AD18:AF18"/>
    <mergeCell ref="AG18:AI18"/>
    <mergeCell ref="AJ18:AL18"/>
    <mergeCell ref="U18:W18"/>
    <mergeCell ref="X18:Z18"/>
    <mergeCell ref="AA18:AC18"/>
    <mergeCell ref="BW18:BY18"/>
    <mergeCell ref="BZ18:CB18"/>
    <mergeCell ref="CL18:CN18"/>
    <mergeCell ref="CO18:CQ18"/>
    <mergeCell ref="CR18:CT18"/>
    <mergeCell ref="AM18:AO18"/>
    <mergeCell ref="AP18:AR18"/>
    <mergeCell ref="AS18:AU18"/>
    <mergeCell ref="AV18:AX18"/>
    <mergeCell ref="AY18:BA18"/>
    <mergeCell ref="BB18:BD18"/>
    <mergeCell ref="AP14:AR14"/>
    <mergeCell ref="AS14:AU14"/>
    <mergeCell ref="AV14:AX14"/>
    <mergeCell ref="AY14:BA14"/>
    <mergeCell ref="BB14:BD14"/>
    <mergeCell ref="BE14:BG14"/>
    <mergeCell ref="BN18:BP18"/>
    <mergeCell ref="BQ18:BS18"/>
    <mergeCell ref="BT18:BV18"/>
    <mergeCell ref="BN14:BP14"/>
    <mergeCell ref="BQ14:BS14"/>
    <mergeCell ref="BT14:BV14"/>
    <mergeCell ref="BH14:BJ14"/>
    <mergeCell ref="BK14:BM14"/>
    <mergeCell ref="BH18:BJ18"/>
    <mergeCell ref="BK18:BM18"/>
    <mergeCell ref="BE18:BG18"/>
    <mergeCell ref="BW14:BY14"/>
    <mergeCell ref="DM18:DO18"/>
    <mergeCell ref="CC18:CE18"/>
    <mergeCell ref="CF18:CH18"/>
    <mergeCell ref="CI18:CK18"/>
    <mergeCell ref="EH14:EJ14"/>
    <mergeCell ref="EK14:EM14"/>
    <mergeCell ref="EN14:EP14"/>
    <mergeCell ref="GD14:GF14"/>
    <mergeCell ref="DS14:DU14"/>
    <mergeCell ref="DV14:DX14"/>
    <mergeCell ref="DY14:EA14"/>
    <mergeCell ref="EB14:ED14"/>
    <mergeCell ref="EE14:EG14"/>
    <mergeCell ref="ET18:EV18"/>
    <mergeCell ref="EW18:EY18"/>
    <mergeCell ref="DG14:DI14"/>
    <mergeCell ref="CX18:CZ18"/>
    <mergeCell ref="DA18:DC18"/>
    <mergeCell ref="DD18:DF18"/>
    <mergeCell ref="DG18:DI18"/>
    <mergeCell ref="DJ18:DL18"/>
    <mergeCell ref="DD14:DF14"/>
    <mergeCell ref="DJ14:DL14"/>
    <mergeCell ref="GG14:GI14"/>
    <mergeCell ref="GJ14:GL14"/>
    <mergeCell ref="GV14:GX14"/>
    <mergeCell ref="GY14:HA14"/>
    <mergeCell ref="GS14:GU14"/>
    <mergeCell ref="EZ14:FB14"/>
    <mergeCell ref="FI14:FK14"/>
    <mergeCell ref="EQ14:ES14"/>
    <mergeCell ref="ET14:EV14"/>
    <mergeCell ref="EW14:EY14"/>
    <mergeCell ref="GA14:GC14"/>
    <mergeCell ref="FC14:FE14"/>
    <mergeCell ref="FF14:FH14"/>
    <mergeCell ref="IX14"/>
    <mergeCell ref="IC14:IE14"/>
    <mergeCell ref="IF14:IH14"/>
    <mergeCell ref="IU14:IW14"/>
    <mergeCell ref="FL14:FN14"/>
    <mergeCell ref="FO14:FQ14"/>
    <mergeCell ref="FR14:FT14"/>
    <mergeCell ref="FU14:FW14"/>
    <mergeCell ref="FX14:FZ14"/>
    <mergeCell ref="HB14:HD14"/>
    <mergeCell ref="HE14:HG14"/>
    <mergeCell ref="HH14:HJ14"/>
    <mergeCell ref="IO14:IQ14"/>
    <mergeCell ref="IR14:IT14"/>
    <mergeCell ref="HK14:HM14"/>
    <mergeCell ref="HN14:HP14"/>
    <mergeCell ref="HQ14:HS14"/>
    <mergeCell ref="HT14:HV14"/>
    <mergeCell ref="GM14:GO14"/>
    <mergeCell ref="GP14:GR14"/>
    <mergeCell ref="HW14:HY14"/>
    <mergeCell ref="HZ14:IB14"/>
    <mergeCell ref="II14:IK14"/>
    <mergeCell ref="IL14:IN14"/>
    <mergeCell ref="BZ13:CB13"/>
    <mergeCell ref="CC13:CE13"/>
    <mergeCell ref="CO14:CQ14"/>
    <mergeCell ref="CR14:CT14"/>
    <mergeCell ref="CU14:CW14"/>
    <mergeCell ref="CX14:CZ14"/>
    <mergeCell ref="DA14:DC14"/>
    <mergeCell ref="CU13:CW13"/>
    <mergeCell ref="CX13:CZ13"/>
    <mergeCell ref="CF13:CH13"/>
    <mergeCell ref="CI13:CK13"/>
    <mergeCell ref="CL13:CN13"/>
    <mergeCell ref="CO13:CQ13"/>
    <mergeCell ref="CR13:CT13"/>
    <mergeCell ref="CI14:CK14"/>
    <mergeCell ref="CL14:CN14"/>
    <mergeCell ref="BZ14:CB14"/>
    <mergeCell ref="CC14:CE14"/>
    <mergeCell ref="CF14:CH14"/>
    <mergeCell ref="FF13:FH13"/>
    <mergeCell ref="FI13:FK13"/>
    <mergeCell ref="DA13:DC13"/>
    <mergeCell ref="DD13:DF13"/>
    <mergeCell ref="DG13:DI13"/>
    <mergeCell ref="DJ13:DL13"/>
    <mergeCell ref="DM13:DO13"/>
    <mergeCell ref="DP13:DR13"/>
    <mergeCell ref="EK13:EM13"/>
    <mergeCell ref="EN13:EP13"/>
    <mergeCell ref="EQ13:ES13"/>
    <mergeCell ref="DY13:EA13"/>
    <mergeCell ref="EB13:ED13"/>
    <mergeCell ref="EE13:EG13"/>
    <mergeCell ref="EH13:EJ13"/>
    <mergeCell ref="ET13:EV13"/>
    <mergeCell ref="EW13:EY13"/>
    <mergeCell ref="EZ13:FB13"/>
    <mergeCell ref="FC13:FE13"/>
    <mergeCell ref="DS13:DU13"/>
    <mergeCell ref="DV13:DX13"/>
    <mergeCell ref="HZ13:IB13"/>
    <mergeCell ref="IC13:IE13"/>
    <mergeCell ref="IX13"/>
    <mergeCell ref="IF13:IH13"/>
    <mergeCell ref="II13:IK13"/>
    <mergeCell ref="IL13:IN13"/>
    <mergeCell ref="IO13:IQ13"/>
    <mergeCell ref="IR13:IT13"/>
    <mergeCell ref="IU13:IW13"/>
    <mergeCell ref="HN13:HP13"/>
    <mergeCell ref="HQ13:HS13"/>
    <mergeCell ref="HT13:HV13"/>
    <mergeCell ref="HW13:HY13"/>
    <mergeCell ref="GM13:GO13"/>
    <mergeCell ref="GP13:GR13"/>
    <mergeCell ref="GS13:GU13"/>
    <mergeCell ref="GV13:GX13"/>
    <mergeCell ref="FL13:FN13"/>
    <mergeCell ref="FO13:FQ13"/>
    <mergeCell ref="FR13:FT13"/>
    <mergeCell ref="FU13:FW13"/>
    <mergeCell ref="FX13:FZ13"/>
    <mergeCell ref="GA13:GC13"/>
    <mergeCell ref="GY13:HA13"/>
    <mergeCell ref="HB13:HD13"/>
    <mergeCell ref="HE13:HG13"/>
    <mergeCell ref="HH13:HJ13"/>
    <mergeCell ref="HK13:HM13"/>
    <mergeCell ref="GD13:GF13"/>
    <mergeCell ref="GG13:GI13"/>
    <mergeCell ref="GJ13:GL13"/>
    <mergeCell ref="BQ13:BS13"/>
    <mergeCell ref="BT13:BV13"/>
    <mergeCell ref="BW13:BY13"/>
    <mergeCell ref="AP13:AR13"/>
    <mergeCell ref="AS13:AU13"/>
    <mergeCell ref="AV13:AX13"/>
    <mergeCell ref="AY13:BA13"/>
    <mergeCell ref="BB13:BD13"/>
    <mergeCell ref="BE13:BG13"/>
    <mergeCell ref="BH13:BJ13"/>
    <mergeCell ref="BK13:BM13"/>
    <mergeCell ref="BN13:BP13"/>
    <mergeCell ref="B35:C35"/>
    <mergeCell ref="D5:E5"/>
    <mergeCell ref="D7:E7"/>
    <mergeCell ref="X13:Z13"/>
    <mergeCell ref="AA13:AC13"/>
    <mergeCell ref="AD13:AF13"/>
    <mergeCell ref="AG13:AI13"/>
    <mergeCell ref="I14:K14"/>
    <mergeCell ref="L14:N14"/>
    <mergeCell ref="O14:Q14"/>
    <mergeCell ref="R14:T14"/>
    <mergeCell ref="U14:W14"/>
    <mergeCell ref="X14:Z14"/>
    <mergeCell ref="AA14:AC14"/>
    <mergeCell ref="AD14:AF14"/>
    <mergeCell ref="AG14:AI14"/>
    <mergeCell ref="B15:E15"/>
    <mergeCell ref="B23:C23"/>
    <mergeCell ref="B22:C22"/>
    <mergeCell ref="AJ13:AL13"/>
    <mergeCell ref="AM13:AO13"/>
    <mergeCell ref="I13:K13"/>
    <mergeCell ref="L13:N13"/>
    <mergeCell ref="O13:Q13"/>
    <mergeCell ref="R13:T13"/>
    <mergeCell ref="U13:W13"/>
    <mergeCell ref="B16:E16"/>
    <mergeCell ref="AJ14:AL14"/>
    <mergeCell ref="AM14:AO14"/>
    <mergeCell ref="B2:C2"/>
    <mergeCell ref="B20:C20"/>
    <mergeCell ref="B42:C42"/>
    <mergeCell ref="B62:C62"/>
    <mergeCell ref="B34:C34"/>
    <mergeCell ref="B36:C36"/>
    <mergeCell ref="B10:E10"/>
    <mergeCell ref="B11:E11"/>
    <mergeCell ref="B12:E12"/>
    <mergeCell ref="B13:E13"/>
    <mergeCell ref="B14:E14"/>
    <mergeCell ref="D37:D38"/>
    <mergeCell ref="B37:C38"/>
    <mergeCell ref="E37:E38"/>
    <mergeCell ref="C48:C49"/>
    <mergeCell ref="B55:C56"/>
    <mergeCell ref="D55:D56"/>
    <mergeCell ref="E55:E56"/>
    <mergeCell ref="E48:E49"/>
    <mergeCell ref="D48:D49"/>
    <mergeCell ref="E50:E51"/>
    <mergeCell ref="B48:B51"/>
    <mergeCell ref="C50:C51"/>
    <mergeCell ref="D50:D51"/>
  </mergeCells>
  <phoneticPr fontId="7"/>
  <pageMargins left="0.70866141732283472" right="0.70866141732283472" top="0.74803149606299213" bottom="0.74803149606299213" header="0.31496062992125984" footer="0.31496062992125984"/>
  <pageSetup paperSize="9" scale="86" orientation="portrait" r:id="rId1"/>
  <rowBreaks count="1" manualBreakCount="1">
    <brk id="40"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4" tint="0.79998168889431442"/>
    <pageSetUpPr fitToPage="1"/>
  </sheetPr>
  <dimension ref="A1:AL53"/>
  <sheetViews>
    <sheetView showGridLines="0" view="pageBreakPreview" zoomScale="75" zoomScaleNormal="36" zoomScaleSheetLayoutView="75" workbookViewId="0">
      <selection activeCell="D6" sqref="D6"/>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22" customFormat="1" ht="20.100000000000001" customHeight="1" x14ac:dyDescent="0.15">
      <c r="A1" s="421"/>
      <c r="B1" s="491" t="s">
        <v>4653</v>
      </c>
      <c r="C1" s="491"/>
      <c r="D1" s="491"/>
      <c r="E1" s="491"/>
      <c r="F1" s="491"/>
      <c r="G1" s="491"/>
      <c r="H1" s="491"/>
      <c r="I1" s="456"/>
      <c r="J1" s="456"/>
      <c r="K1" s="456"/>
      <c r="L1" s="456"/>
      <c r="M1" s="456"/>
      <c r="N1" s="456"/>
      <c r="O1" s="456"/>
      <c r="P1" s="456"/>
      <c r="Q1" s="456"/>
      <c r="R1" s="456"/>
      <c r="S1" s="456"/>
      <c r="T1" s="456"/>
      <c r="U1" s="456"/>
      <c r="V1" s="456"/>
      <c r="W1" s="456"/>
      <c r="X1" s="456"/>
      <c r="Y1" s="456"/>
      <c r="Z1" s="456"/>
      <c r="AA1" s="485"/>
      <c r="AB1" s="485"/>
      <c r="AC1" s="485"/>
      <c r="AD1" s="485"/>
      <c r="AE1" s="485"/>
      <c r="AF1" s="485"/>
      <c r="AG1" s="485"/>
      <c r="AH1" s="485"/>
      <c r="AI1" s="485"/>
      <c r="AJ1" s="485"/>
      <c r="AK1" s="485"/>
      <c r="AL1" s="485"/>
    </row>
    <row r="2" spans="1:38" s="422" customFormat="1" ht="20.100000000000001" customHeight="1" x14ac:dyDescent="0.15">
      <c r="A2" s="421"/>
      <c r="B2" s="2419" t="s">
        <v>4654</v>
      </c>
      <c r="C2" s="2419"/>
      <c r="D2" s="2419"/>
      <c r="E2" s="2419"/>
      <c r="F2" s="2419"/>
      <c r="G2" s="2419"/>
      <c r="H2" s="2419"/>
      <c r="I2" s="486"/>
      <c r="J2" s="456"/>
      <c r="K2" s="456"/>
      <c r="L2" s="456"/>
      <c r="M2" s="456"/>
      <c r="N2" s="456"/>
      <c r="O2" s="456"/>
      <c r="P2" s="456"/>
      <c r="Q2" s="456"/>
      <c r="R2" s="456"/>
      <c r="S2" s="456"/>
      <c r="T2" s="456"/>
      <c r="U2" s="456"/>
      <c r="V2" s="456"/>
      <c r="W2" s="456"/>
      <c r="X2" s="456"/>
      <c r="Y2" s="456"/>
      <c r="Z2" s="456"/>
      <c r="AA2" s="485"/>
      <c r="AB2" s="485"/>
      <c r="AC2" s="485"/>
      <c r="AD2" s="485"/>
      <c r="AE2" s="485"/>
      <c r="AF2" s="485"/>
      <c r="AG2" s="485"/>
      <c r="AH2" s="485"/>
      <c r="AI2" s="485"/>
      <c r="AJ2" s="485"/>
      <c r="AK2" s="485"/>
      <c r="AL2" s="485"/>
    </row>
    <row r="3" spans="1:38" s="422" customFormat="1" ht="6" customHeight="1" x14ac:dyDescent="0.15">
      <c r="A3" s="421"/>
      <c r="B3" s="456"/>
      <c r="C3" s="487"/>
      <c r="D3" s="456"/>
      <c r="E3" s="456"/>
      <c r="F3" s="488"/>
      <c r="G3" s="456"/>
      <c r="H3" s="456"/>
      <c r="I3" s="489"/>
      <c r="J3" s="489"/>
      <c r="K3" s="489"/>
      <c r="L3" s="489"/>
      <c r="M3" s="456"/>
      <c r="N3" s="456"/>
      <c r="O3" s="456"/>
      <c r="P3" s="456"/>
      <c r="Q3" s="456"/>
      <c r="R3" s="456"/>
      <c r="S3" s="456"/>
      <c r="T3" s="456"/>
      <c r="U3" s="456"/>
      <c r="V3" s="456"/>
      <c r="W3" s="456"/>
      <c r="X3" s="456"/>
      <c r="Y3" s="456"/>
      <c r="Z3" s="456"/>
      <c r="AA3" s="485"/>
      <c r="AB3" s="485"/>
      <c r="AC3" s="485"/>
      <c r="AD3" s="485"/>
      <c r="AE3" s="485"/>
      <c r="AF3" s="485"/>
      <c r="AG3" s="485"/>
      <c r="AH3" s="485"/>
      <c r="AI3" s="485"/>
      <c r="AJ3" s="485"/>
      <c r="AK3" s="485"/>
      <c r="AL3" s="485"/>
    </row>
    <row r="4" spans="1:38" s="422" customFormat="1" ht="19.5" x14ac:dyDescent="0.15">
      <c r="A4" s="421"/>
      <c r="B4" s="491" t="s">
        <v>4655</v>
      </c>
      <c r="C4" s="492"/>
      <c r="D4" s="491"/>
      <c r="E4" s="491"/>
      <c r="F4" s="588"/>
      <c r="G4" s="491"/>
      <c r="H4" s="491"/>
      <c r="I4" s="493"/>
      <c r="J4" s="493"/>
      <c r="K4" s="493"/>
      <c r="L4" s="493"/>
      <c r="M4" s="491"/>
      <c r="N4" s="491"/>
      <c r="O4" s="491"/>
      <c r="P4" s="491"/>
      <c r="Q4" s="491"/>
      <c r="R4" s="491"/>
      <c r="S4" s="491"/>
      <c r="T4" s="491"/>
      <c r="U4" s="491"/>
      <c r="V4" s="491"/>
      <c r="W4" s="491"/>
      <c r="X4" s="491"/>
      <c r="Y4" s="456"/>
      <c r="Z4" s="456"/>
      <c r="AA4" s="485"/>
      <c r="AB4" s="485"/>
      <c r="AC4" s="485"/>
      <c r="AD4" s="485"/>
      <c r="AE4" s="485"/>
      <c r="AF4" s="485"/>
      <c r="AG4" s="485"/>
      <c r="AH4" s="485"/>
      <c r="AI4" s="485"/>
      <c r="AJ4" s="485"/>
      <c r="AK4" s="485"/>
      <c r="AL4" s="485"/>
    </row>
    <row r="5" spans="1:38" s="422" customFormat="1" ht="18.95" customHeight="1" x14ac:dyDescent="0.15">
      <c r="A5" s="421"/>
      <c r="B5" s="494"/>
      <c r="C5" s="1714" t="s">
        <v>434</v>
      </c>
      <c r="D5" s="2098"/>
      <c r="E5" s="1715"/>
      <c r="F5" s="2407" t="s">
        <v>435</v>
      </c>
      <c r="G5" s="2423"/>
      <c r="H5" s="2408"/>
      <c r="I5" s="494"/>
      <c r="J5" s="494" t="s">
        <v>4815</v>
      </c>
      <c r="K5" s="494"/>
      <c r="L5" s="494"/>
      <c r="M5" s="494"/>
      <c r="N5" s="494"/>
      <c r="O5" s="491"/>
      <c r="P5" s="491"/>
      <c r="Q5" s="491"/>
      <c r="R5" s="491"/>
      <c r="S5" s="491"/>
      <c r="T5" s="491"/>
      <c r="U5" s="491"/>
      <c r="V5" s="491"/>
      <c r="W5" s="491"/>
      <c r="X5" s="456"/>
      <c r="Y5" s="456"/>
      <c r="Z5" s="485"/>
      <c r="AA5" s="485"/>
      <c r="AB5" s="485"/>
      <c r="AC5" s="485"/>
      <c r="AD5" s="485"/>
      <c r="AE5" s="485"/>
      <c r="AF5" s="485"/>
      <c r="AG5" s="485"/>
      <c r="AH5" s="485"/>
      <c r="AI5" s="485"/>
      <c r="AJ5" s="485"/>
      <c r="AK5" s="485"/>
    </row>
    <row r="6" spans="1:38" s="422" customFormat="1" ht="19.5" x14ac:dyDescent="0.15">
      <c r="A6" s="421"/>
      <c r="B6" s="494"/>
      <c r="C6" s="611" t="s">
        <v>389</v>
      </c>
      <c r="D6" s="953"/>
      <c r="E6" s="612" t="s">
        <v>78</v>
      </c>
      <c r="F6" s="613" t="s">
        <v>389</v>
      </c>
      <c r="G6" s="946"/>
      <c r="H6" s="612" t="s">
        <v>78</v>
      </c>
      <c r="I6" s="494"/>
      <c r="J6" s="494"/>
      <c r="K6" s="494"/>
      <c r="L6" s="494"/>
      <c r="M6" s="494"/>
      <c r="N6" s="494"/>
      <c r="O6" s="491"/>
      <c r="P6" s="491"/>
      <c r="Q6" s="491"/>
      <c r="R6" s="491"/>
      <c r="S6" s="491"/>
      <c r="T6" s="491"/>
      <c r="U6" s="491"/>
      <c r="V6" s="491"/>
      <c r="W6" s="491"/>
      <c r="X6" s="456"/>
      <c r="Y6" s="456"/>
      <c r="Z6" s="485"/>
      <c r="AA6" s="485"/>
      <c r="AB6" s="485"/>
      <c r="AC6" s="485"/>
      <c r="AD6" s="485"/>
      <c r="AE6" s="485"/>
      <c r="AF6" s="485"/>
      <c r="AG6" s="485"/>
      <c r="AH6" s="485"/>
      <c r="AI6" s="485"/>
      <c r="AJ6" s="485"/>
      <c r="AK6" s="485"/>
    </row>
    <row r="7" spans="1:38" s="422" customFormat="1" ht="6" customHeight="1" x14ac:dyDescent="0.15">
      <c r="A7" s="421"/>
      <c r="B7" s="492"/>
      <c r="C7" s="492"/>
      <c r="D7" s="491"/>
      <c r="E7" s="491"/>
      <c r="F7" s="588"/>
      <c r="G7" s="491"/>
      <c r="H7" s="491"/>
      <c r="I7" s="493"/>
      <c r="J7" s="493"/>
      <c r="K7" s="493"/>
      <c r="L7" s="493"/>
      <c r="M7" s="491"/>
      <c r="N7" s="491"/>
      <c r="O7" s="491"/>
      <c r="P7" s="491"/>
      <c r="Q7" s="491"/>
      <c r="R7" s="491"/>
      <c r="S7" s="491"/>
      <c r="T7" s="491"/>
      <c r="U7" s="491"/>
      <c r="V7" s="491"/>
      <c r="W7" s="491"/>
      <c r="X7" s="491"/>
      <c r="Y7" s="456"/>
      <c r="Z7" s="456"/>
      <c r="AA7" s="485"/>
      <c r="AB7" s="485"/>
      <c r="AC7" s="485"/>
      <c r="AD7" s="485"/>
      <c r="AE7" s="485"/>
      <c r="AF7" s="485"/>
      <c r="AG7" s="485"/>
      <c r="AH7" s="485"/>
      <c r="AI7" s="485"/>
      <c r="AJ7" s="485"/>
      <c r="AK7" s="485"/>
      <c r="AL7" s="485"/>
    </row>
    <row r="8" spans="1:38" s="424" customFormat="1" ht="18.95" customHeight="1" x14ac:dyDescent="0.15">
      <c r="A8" s="423"/>
      <c r="B8" s="491" t="s">
        <v>4931</v>
      </c>
      <c r="C8" s="491"/>
      <c r="D8" s="491"/>
      <c r="E8" s="491"/>
      <c r="F8" s="491"/>
      <c r="G8" s="491"/>
      <c r="H8" s="491"/>
      <c r="I8" s="491"/>
      <c r="J8" s="491"/>
      <c r="K8" s="491"/>
      <c r="L8" s="491"/>
      <c r="M8" s="491"/>
      <c r="N8" s="491"/>
      <c r="O8" s="491"/>
      <c r="P8" s="491"/>
      <c r="Q8" s="491"/>
      <c r="R8" s="491"/>
      <c r="S8" s="491"/>
      <c r="T8" s="491"/>
      <c r="U8" s="491"/>
      <c r="V8" s="491"/>
      <c r="W8" s="491"/>
      <c r="X8" s="491"/>
      <c r="Y8" s="455"/>
      <c r="Z8" s="455"/>
      <c r="AA8" s="490"/>
      <c r="AB8" s="490"/>
      <c r="AC8" s="490"/>
      <c r="AD8" s="490"/>
      <c r="AE8" s="490"/>
      <c r="AF8" s="490"/>
      <c r="AG8" s="490"/>
      <c r="AH8" s="490"/>
      <c r="AI8" s="490"/>
      <c r="AJ8" s="490"/>
      <c r="AK8" s="490"/>
      <c r="AL8" s="490"/>
    </row>
    <row r="9" spans="1:38" s="422" customFormat="1" ht="14.1" customHeight="1" x14ac:dyDescent="0.15">
      <c r="A9" s="421"/>
      <c r="B9" s="456"/>
      <c r="C9" s="2420" t="s">
        <v>4816</v>
      </c>
      <c r="D9" s="2420"/>
      <c r="E9" s="2420"/>
      <c r="F9" s="2420"/>
      <c r="G9" s="2420"/>
      <c r="H9" s="2420"/>
      <c r="I9" s="2420"/>
      <c r="J9" s="2420"/>
      <c r="K9" s="2420"/>
      <c r="L9" s="2420"/>
      <c r="M9" s="2420" t="s">
        <v>4656</v>
      </c>
      <c r="N9" s="2420"/>
      <c r="O9" s="2420"/>
      <c r="P9" s="2420"/>
      <c r="Q9" s="2420"/>
      <c r="R9" s="2420"/>
      <c r="S9" s="2420"/>
      <c r="T9" s="2420"/>
      <c r="U9" s="2420"/>
      <c r="V9" s="2420"/>
      <c r="W9" s="456"/>
      <c r="X9" s="456"/>
      <c r="Y9" s="456"/>
      <c r="Z9" s="456"/>
      <c r="AA9" s="485"/>
      <c r="AB9" s="485"/>
      <c r="AC9" s="485"/>
      <c r="AD9" s="485"/>
      <c r="AE9" s="485"/>
      <c r="AF9" s="485"/>
      <c r="AG9" s="485"/>
      <c r="AH9" s="485"/>
      <c r="AI9" s="485"/>
      <c r="AJ9" s="485"/>
      <c r="AK9" s="485"/>
      <c r="AL9" s="485"/>
    </row>
    <row r="10" spans="1:38" s="422" customFormat="1" ht="14.1" customHeight="1" x14ac:dyDescent="0.15">
      <c r="A10" s="421"/>
      <c r="B10" s="456"/>
      <c r="C10" s="2420"/>
      <c r="D10" s="2420"/>
      <c r="E10" s="2420"/>
      <c r="F10" s="2420"/>
      <c r="G10" s="2420"/>
      <c r="H10" s="2420"/>
      <c r="I10" s="2420"/>
      <c r="J10" s="2420"/>
      <c r="K10" s="2420"/>
      <c r="L10" s="2420"/>
      <c r="M10" s="2420"/>
      <c r="N10" s="2420"/>
      <c r="O10" s="2420"/>
      <c r="P10" s="2420"/>
      <c r="Q10" s="2420"/>
      <c r="R10" s="2420"/>
      <c r="S10" s="2420"/>
      <c r="T10" s="2420"/>
      <c r="U10" s="2420"/>
      <c r="V10" s="2420"/>
      <c r="W10" s="456"/>
      <c r="X10" s="456"/>
      <c r="Y10" s="456"/>
      <c r="Z10" s="456"/>
      <c r="AA10" s="485"/>
      <c r="AB10" s="485"/>
      <c r="AC10" s="485"/>
      <c r="AD10" s="485"/>
      <c r="AE10" s="485"/>
      <c r="AF10" s="485"/>
      <c r="AG10" s="485"/>
      <c r="AH10" s="485"/>
      <c r="AI10" s="485"/>
      <c r="AJ10" s="485"/>
      <c r="AK10" s="485"/>
      <c r="AL10" s="485"/>
    </row>
    <row r="11" spans="1:38" s="422" customFormat="1" ht="14.1" customHeight="1" x14ac:dyDescent="0.15">
      <c r="A11" s="421"/>
      <c r="B11" s="456"/>
      <c r="C11" s="2420"/>
      <c r="D11" s="2420"/>
      <c r="E11" s="2420"/>
      <c r="F11" s="2420"/>
      <c r="G11" s="2420"/>
      <c r="H11" s="2420"/>
      <c r="I11" s="2420"/>
      <c r="J11" s="2420"/>
      <c r="K11" s="2420"/>
      <c r="L11" s="2420"/>
      <c r="M11" s="2420"/>
      <c r="N11" s="2420"/>
      <c r="O11" s="2420"/>
      <c r="P11" s="2420"/>
      <c r="Q11" s="2420"/>
      <c r="R11" s="2420"/>
      <c r="S11" s="2420"/>
      <c r="T11" s="2420"/>
      <c r="U11" s="2420"/>
      <c r="V11" s="2420"/>
      <c r="W11" s="456"/>
      <c r="X11" s="456"/>
      <c r="Y11" s="456"/>
      <c r="Z11" s="456"/>
      <c r="AA11" s="485"/>
      <c r="AB11" s="485"/>
      <c r="AC11" s="485"/>
      <c r="AD11" s="485"/>
      <c r="AE11" s="485"/>
      <c r="AF11" s="485"/>
      <c r="AG11" s="485"/>
      <c r="AH11" s="485"/>
      <c r="AI11" s="485"/>
      <c r="AJ11" s="485"/>
      <c r="AK11" s="485"/>
      <c r="AL11" s="485"/>
    </row>
    <row r="12" spans="1:38" s="422" customFormat="1" ht="19.5" x14ac:dyDescent="0.15">
      <c r="A12" s="421"/>
      <c r="B12" s="456"/>
      <c r="C12" s="2421" t="s">
        <v>4657</v>
      </c>
      <c r="D12" s="2421"/>
      <c r="E12" s="2421"/>
      <c r="F12" s="2421"/>
      <c r="G12" s="2421"/>
      <c r="H12" s="2422" t="s">
        <v>4658</v>
      </c>
      <c r="I12" s="2422"/>
      <c r="J12" s="2422"/>
      <c r="K12" s="2422"/>
      <c r="L12" s="2422"/>
      <c r="M12" s="2421" t="s">
        <v>4659</v>
      </c>
      <c r="N12" s="2421"/>
      <c r="O12" s="2421"/>
      <c r="P12" s="2421"/>
      <c r="Q12" s="2421"/>
      <c r="R12" s="2421" t="s">
        <v>4660</v>
      </c>
      <c r="S12" s="2421"/>
      <c r="T12" s="2421"/>
      <c r="U12" s="2421"/>
      <c r="V12" s="2421"/>
      <c r="W12" s="456"/>
      <c r="X12" s="456"/>
      <c r="Y12" s="456"/>
      <c r="Z12" s="456"/>
      <c r="AA12" s="485"/>
      <c r="AB12" s="485"/>
      <c r="AC12" s="485"/>
      <c r="AD12" s="485"/>
      <c r="AE12" s="485"/>
      <c r="AF12" s="485"/>
      <c r="AG12" s="485"/>
      <c r="AH12" s="485"/>
      <c r="AI12" s="485"/>
      <c r="AJ12" s="485"/>
      <c r="AK12" s="485"/>
      <c r="AL12" s="485"/>
    </row>
    <row r="13" spans="1:38" s="422" customFormat="1" ht="19.5" x14ac:dyDescent="0.15">
      <c r="A13" s="421"/>
      <c r="B13" s="456"/>
      <c r="C13" s="2409"/>
      <c r="D13" s="2409"/>
      <c r="E13" s="2409"/>
      <c r="F13" s="2409"/>
      <c r="G13" s="2409"/>
      <c r="H13" s="947"/>
      <c r="I13" s="614" t="s">
        <v>4731</v>
      </c>
      <c r="J13" s="615" t="s">
        <v>4732</v>
      </c>
      <c r="K13" s="948"/>
      <c r="L13" s="616" t="s">
        <v>4731</v>
      </c>
      <c r="M13" s="2417"/>
      <c r="N13" s="2418"/>
      <c r="O13" s="2418"/>
      <c r="P13" s="2418"/>
      <c r="Q13" s="2410"/>
      <c r="R13" s="947"/>
      <c r="S13" s="614" t="s">
        <v>4731</v>
      </c>
      <c r="T13" s="615" t="s">
        <v>4732</v>
      </c>
      <c r="U13" s="948"/>
      <c r="V13" s="616" t="s">
        <v>4731</v>
      </c>
      <c r="W13" s="456"/>
      <c r="X13" s="456"/>
      <c r="Y13" s="456"/>
      <c r="Z13" s="456"/>
      <c r="AA13" s="485"/>
      <c r="AB13" s="485"/>
      <c r="AC13" s="485"/>
      <c r="AD13" s="485"/>
      <c r="AE13" s="485"/>
      <c r="AF13" s="485"/>
      <c r="AG13" s="485"/>
      <c r="AH13" s="485"/>
      <c r="AI13" s="485"/>
      <c r="AJ13" s="485"/>
      <c r="AK13" s="485"/>
      <c r="AL13" s="485"/>
    </row>
    <row r="14" spans="1:38" s="422" customFormat="1" ht="19.5" x14ac:dyDescent="0.15">
      <c r="A14" s="421"/>
      <c r="B14" s="456"/>
      <c r="C14" s="2409"/>
      <c r="D14" s="2409"/>
      <c r="E14" s="2409"/>
      <c r="F14" s="2409"/>
      <c r="G14" s="2409"/>
      <c r="H14" s="947"/>
      <c r="I14" s="614" t="s">
        <v>4731</v>
      </c>
      <c r="J14" s="615" t="s">
        <v>4732</v>
      </c>
      <c r="K14" s="948"/>
      <c r="L14" s="616" t="s">
        <v>4731</v>
      </c>
      <c r="M14" s="2410"/>
      <c r="N14" s="2411"/>
      <c r="O14" s="2411"/>
      <c r="P14" s="2411"/>
      <c r="Q14" s="2411"/>
      <c r="R14" s="947"/>
      <c r="S14" s="614" t="s">
        <v>4731</v>
      </c>
      <c r="T14" s="615" t="s">
        <v>4732</v>
      </c>
      <c r="U14" s="948"/>
      <c r="V14" s="616" t="s">
        <v>4731</v>
      </c>
      <c r="W14" s="456"/>
      <c r="X14" s="456"/>
      <c r="Y14" s="456"/>
      <c r="Z14" s="456"/>
      <c r="AA14" s="485"/>
      <c r="AB14" s="485"/>
      <c r="AC14" s="485"/>
      <c r="AD14" s="485"/>
      <c r="AE14" s="485"/>
      <c r="AF14" s="485"/>
      <c r="AG14" s="485"/>
      <c r="AH14" s="485"/>
      <c r="AI14" s="485"/>
      <c r="AJ14" s="485"/>
      <c r="AK14" s="485"/>
      <c r="AL14" s="485"/>
    </row>
    <row r="15" spans="1:38" s="422" customFormat="1" ht="19.5" x14ac:dyDescent="0.15">
      <c r="A15" s="421"/>
      <c r="B15" s="456"/>
      <c r="C15" s="2409"/>
      <c r="D15" s="2409"/>
      <c r="E15" s="2409"/>
      <c r="F15" s="2409"/>
      <c r="G15" s="2409"/>
      <c r="H15" s="947"/>
      <c r="I15" s="614" t="s">
        <v>4731</v>
      </c>
      <c r="J15" s="615" t="s">
        <v>4732</v>
      </c>
      <c r="K15" s="948"/>
      <c r="L15" s="616" t="s">
        <v>4731</v>
      </c>
      <c r="M15" s="2410"/>
      <c r="N15" s="2411"/>
      <c r="O15" s="2411"/>
      <c r="P15" s="2411"/>
      <c r="Q15" s="2411"/>
      <c r="R15" s="947"/>
      <c r="S15" s="614" t="s">
        <v>4731</v>
      </c>
      <c r="T15" s="615" t="s">
        <v>4732</v>
      </c>
      <c r="U15" s="948"/>
      <c r="V15" s="616" t="s">
        <v>4731</v>
      </c>
      <c r="W15" s="456"/>
      <c r="X15" s="456"/>
      <c r="Y15" s="456"/>
      <c r="Z15" s="456"/>
      <c r="AA15" s="485"/>
      <c r="AB15" s="485"/>
      <c r="AC15" s="485"/>
      <c r="AD15" s="485"/>
      <c r="AE15" s="485"/>
      <c r="AF15" s="485"/>
      <c r="AG15" s="485"/>
      <c r="AH15" s="485"/>
      <c r="AI15" s="485"/>
      <c r="AJ15" s="485"/>
      <c r="AK15" s="485"/>
      <c r="AL15" s="485"/>
    </row>
    <row r="16" spans="1:38" s="422" customFormat="1" ht="19.5" x14ac:dyDescent="0.15">
      <c r="A16" s="421"/>
      <c r="B16" s="456"/>
      <c r="C16" s="2409"/>
      <c r="D16" s="2409"/>
      <c r="E16" s="2409"/>
      <c r="F16" s="2409"/>
      <c r="G16" s="2409"/>
      <c r="H16" s="947"/>
      <c r="I16" s="614" t="s">
        <v>4731</v>
      </c>
      <c r="J16" s="615" t="s">
        <v>4732</v>
      </c>
      <c r="K16" s="948"/>
      <c r="L16" s="616" t="s">
        <v>4731</v>
      </c>
      <c r="M16" s="2410"/>
      <c r="N16" s="2411"/>
      <c r="O16" s="2411"/>
      <c r="P16" s="2411"/>
      <c r="Q16" s="2411"/>
      <c r="R16" s="947"/>
      <c r="S16" s="614" t="s">
        <v>4731</v>
      </c>
      <c r="T16" s="615" t="s">
        <v>4732</v>
      </c>
      <c r="U16" s="948"/>
      <c r="V16" s="616" t="s">
        <v>4731</v>
      </c>
      <c r="W16" s="456"/>
      <c r="X16" s="456"/>
      <c r="Y16" s="456"/>
      <c r="Z16" s="456"/>
      <c r="AA16" s="485"/>
      <c r="AB16" s="485"/>
      <c r="AC16" s="485"/>
      <c r="AD16" s="485"/>
      <c r="AE16" s="485"/>
      <c r="AF16" s="485"/>
      <c r="AG16" s="485"/>
      <c r="AH16" s="485"/>
      <c r="AI16" s="485"/>
      <c r="AJ16" s="485"/>
      <c r="AK16" s="485"/>
      <c r="AL16" s="485"/>
    </row>
    <row r="17" spans="1:38" s="422" customFormat="1" ht="19.5" x14ac:dyDescent="0.15">
      <c r="A17" s="421"/>
      <c r="B17" s="456"/>
      <c r="C17" s="2409"/>
      <c r="D17" s="2409"/>
      <c r="E17" s="2409"/>
      <c r="F17" s="2409"/>
      <c r="G17" s="2409"/>
      <c r="H17" s="947"/>
      <c r="I17" s="614" t="s">
        <v>4731</v>
      </c>
      <c r="J17" s="615" t="s">
        <v>4732</v>
      </c>
      <c r="K17" s="948"/>
      <c r="L17" s="616" t="s">
        <v>4731</v>
      </c>
      <c r="M17" s="2410"/>
      <c r="N17" s="2411"/>
      <c r="O17" s="2411"/>
      <c r="P17" s="2411"/>
      <c r="Q17" s="2411"/>
      <c r="R17" s="947"/>
      <c r="S17" s="614" t="s">
        <v>4731</v>
      </c>
      <c r="T17" s="615" t="s">
        <v>4732</v>
      </c>
      <c r="U17" s="948"/>
      <c r="V17" s="616" t="s">
        <v>4731</v>
      </c>
      <c r="W17" s="456"/>
      <c r="X17" s="456"/>
      <c r="Y17" s="456"/>
      <c r="Z17" s="456"/>
      <c r="AA17" s="485"/>
      <c r="AB17" s="485"/>
      <c r="AC17" s="485"/>
      <c r="AD17" s="485"/>
      <c r="AE17" s="485"/>
      <c r="AF17" s="485"/>
      <c r="AG17" s="485"/>
      <c r="AH17" s="485"/>
      <c r="AI17" s="485"/>
      <c r="AJ17" s="485"/>
      <c r="AK17" s="485"/>
      <c r="AL17" s="485"/>
    </row>
    <row r="18" spans="1:38" s="422" customFormat="1" ht="19.5" x14ac:dyDescent="0.15">
      <c r="A18" s="421"/>
      <c r="B18" s="456"/>
      <c r="C18" s="2409"/>
      <c r="D18" s="2409"/>
      <c r="E18" s="2409"/>
      <c r="F18" s="2409"/>
      <c r="G18" s="2409"/>
      <c r="H18" s="947"/>
      <c r="I18" s="614" t="s">
        <v>4731</v>
      </c>
      <c r="J18" s="615" t="s">
        <v>4732</v>
      </c>
      <c r="K18" s="948"/>
      <c r="L18" s="616" t="s">
        <v>4731</v>
      </c>
      <c r="M18" s="2410"/>
      <c r="N18" s="2411"/>
      <c r="O18" s="2411"/>
      <c r="P18" s="2411"/>
      <c r="Q18" s="2411"/>
      <c r="R18" s="947"/>
      <c r="S18" s="614" t="s">
        <v>4731</v>
      </c>
      <c r="T18" s="615" t="s">
        <v>4732</v>
      </c>
      <c r="U18" s="948"/>
      <c r="V18" s="616" t="s">
        <v>4731</v>
      </c>
      <c r="W18" s="456"/>
      <c r="X18" s="456"/>
      <c r="Y18" s="456"/>
      <c r="Z18" s="456"/>
      <c r="AA18" s="485"/>
      <c r="AB18" s="485"/>
      <c r="AC18" s="485"/>
      <c r="AD18" s="485"/>
      <c r="AE18" s="485"/>
      <c r="AF18" s="485"/>
      <c r="AG18" s="485"/>
      <c r="AH18" s="485"/>
      <c r="AI18" s="485"/>
      <c r="AJ18" s="485"/>
      <c r="AK18" s="485"/>
      <c r="AL18" s="485"/>
    </row>
    <row r="19" spans="1:38" s="422" customFormat="1" ht="19.5" x14ac:dyDescent="0.15">
      <c r="A19" s="421"/>
      <c r="B19" s="456"/>
      <c r="C19" s="2409"/>
      <c r="D19" s="2409"/>
      <c r="E19" s="2409"/>
      <c r="F19" s="2409"/>
      <c r="G19" s="2409"/>
      <c r="H19" s="947"/>
      <c r="I19" s="614" t="s">
        <v>4731</v>
      </c>
      <c r="J19" s="615" t="s">
        <v>4732</v>
      </c>
      <c r="K19" s="948"/>
      <c r="L19" s="616" t="s">
        <v>4731</v>
      </c>
      <c r="M19" s="2410"/>
      <c r="N19" s="2411"/>
      <c r="O19" s="2411"/>
      <c r="P19" s="2411"/>
      <c r="Q19" s="2411"/>
      <c r="R19" s="947"/>
      <c r="S19" s="614" t="s">
        <v>4731</v>
      </c>
      <c r="T19" s="615" t="s">
        <v>4732</v>
      </c>
      <c r="U19" s="948"/>
      <c r="V19" s="616" t="s">
        <v>4731</v>
      </c>
      <c r="W19" s="456"/>
      <c r="X19" s="456"/>
      <c r="Y19" s="456"/>
      <c r="Z19" s="456"/>
      <c r="AA19" s="485"/>
      <c r="AB19" s="485"/>
      <c r="AC19" s="485"/>
      <c r="AD19" s="485"/>
      <c r="AE19" s="485"/>
      <c r="AF19" s="485"/>
      <c r="AG19" s="485"/>
      <c r="AH19" s="485"/>
      <c r="AI19" s="485"/>
      <c r="AJ19" s="485"/>
      <c r="AK19" s="485"/>
      <c r="AL19" s="485"/>
    </row>
    <row r="20" spans="1:38" s="422" customFormat="1" ht="19.5" x14ac:dyDescent="0.15">
      <c r="A20" s="421"/>
      <c r="B20" s="456"/>
      <c r="C20" s="2409"/>
      <c r="D20" s="2409"/>
      <c r="E20" s="2409"/>
      <c r="F20" s="2409"/>
      <c r="G20" s="2409"/>
      <c r="H20" s="947"/>
      <c r="I20" s="614" t="s">
        <v>4731</v>
      </c>
      <c r="J20" s="615" t="s">
        <v>4732</v>
      </c>
      <c r="K20" s="948"/>
      <c r="L20" s="616" t="s">
        <v>4731</v>
      </c>
      <c r="M20" s="2410"/>
      <c r="N20" s="2411"/>
      <c r="O20" s="2411"/>
      <c r="P20" s="2411"/>
      <c r="Q20" s="2411"/>
      <c r="R20" s="947"/>
      <c r="S20" s="614" t="s">
        <v>4731</v>
      </c>
      <c r="T20" s="615" t="s">
        <v>4732</v>
      </c>
      <c r="U20" s="948"/>
      <c r="V20" s="616" t="s">
        <v>4731</v>
      </c>
      <c r="W20" s="456"/>
      <c r="X20" s="456"/>
      <c r="Y20" s="456"/>
      <c r="Z20" s="456"/>
      <c r="AA20" s="485"/>
      <c r="AB20" s="485"/>
      <c r="AC20" s="485"/>
      <c r="AD20" s="485"/>
      <c r="AE20" s="485"/>
      <c r="AF20" s="485"/>
      <c r="AG20" s="485"/>
      <c r="AH20" s="485"/>
      <c r="AI20" s="485"/>
      <c r="AJ20" s="485"/>
      <c r="AK20" s="485"/>
      <c r="AL20" s="485"/>
    </row>
    <row r="21" spans="1:38" s="422" customFormat="1" ht="19.5" x14ac:dyDescent="0.15">
      <c r="A21" s="421"/>
      <c r="B21" s="456"/>
      <c r="C21" s="2409"/>
      <c r="D21" s="2409"/>
      <c r="E21" s="2409"/>
      <c r="F21" s="2409"/>
      <c r="G21" s="2409"/>
      <c r="H21" s="947"/>
      <c r="I21" s="614" t="s">
        <v>4731</v>
      </c>
      <c r="J21" s="615" t="s">
        <v>4732</v>
      </c>
      <c r="K21" s="948"/>
      <c r="L21" s="616" t="s">
        <v>4731</v>
      </c>
      <c r="M21" s="2410"/>
      <c r="N21" s="2411"/>
      <c r="O21" s="2411"/>
      <c r="P21" s="2411"/>
      <c r="Q21" s="2411"/>
      <c r="R21" s="947"/>
      <c r="S21" s="614" t="s">
        <v>4731</v>
      </c>
      <c r="T21" s="615" t="s">
        <v>4732</v>
      </c>
      <c r="U21" s="948"/>
      <c r="V21" s="616" t="s">
        <v>4731</v>
      </c>
      <c r="W21" s="456"/>
      <c r="X21" s="456"/>
      <c r="Y21" s="456"/>
      <c r="Z21" s="456"/>
      <c r="AA21" s="485"/>
      <c r="AB21" s="485"/>
      <c r="AC21" s="485"/>
      <c r="AD21" s="485"/>
      <c r="AE21" s="485"/>
      <c r="AF21" s="485"/>
      <c r="AG21" s="485"/>
      <c r="AH21" s="485"/>
      <c r="AI21" s="485"/>
      <c r="AJ21" s="485"/>
      <c r="AK21" s="485"/>
      <c r="AL21" s="485"/>
    </row>
    <row r="22" spans="1:38" s="422" customFormat="1" ht="19.5" x14ac:dyDescent="0.15">
      <c r="A22" s="421"/>
      <c r="B22" s="456"/>
      <c r="C22" s="2409"/>
      <c r="D22" s="2412"/>
      <c r="E22" s="2412"/>
      <c r="F22" s="2412"/>
      <c r="G22" s="2413"/>
      <c r="H22" s="947"/>
      <c r="I22" s="614" t="s">
        <v>4731</v>
      </c>
      <c r="J22" s="615" t="s">
        <v>4732</v>
      </c>
      <c r="K22" s="948"/>
      <c r="L22" s="616" t="s">
        <v>4731</v>
      </c>
      <c r="M22" s="2410"/>
      <c r="N22" s="2411"/>
      <c r="O22" s="2411"/>
      <c r="P22" s="2411"/>
      <c r="Q22" s="2411"/>
      <c r="R22" s="947"/>
      <c r="S22" s="614" t="s">
        <v>4731</v>
      </c>
      <c r="T22" s="615" t="s">
        <v>4732</v>
      </c>
      <c r="U22" s="948"/>
      <c r="V22" s="616" t="s">
        <v>4731</v>
      </c>
      <c r="W22" s="456"/>
      <c r="X22" s="456"/>
      <c r="Y22" s="456"/>
      <c r="Z22" s="456"/>
      <c r="AA22" s="485"/>
      <c r="AB22" s="485"/>
      <c r="AC22" s="485"/>
      <c r="AD22" s="485"/>
      <c r="AE22" s="485"/>
      <c r="AF22" s="485"/>
      <c r="AG22" s="485"/>
      <c r="AH22" s="485"/>
      <c r="AI22" s="485"/>
      <c r="AJ22" s="485"/>
      <c r="AK22" s="485"/>
      <c r="AL22" s="485"/>
    </row>
    <row r="23" spans="1:38" s="422" customFormat="1" ht="19.5" x14ac:dyDescent="0.15">
      <c r="A23" s="421"/>
      <c r="B23" s="456"/>
      <c r="C23" s="2409"/>
      <c r="D23" s="2409"/>
      <c r="E23" s="2409"/>
      <c r="F23" s="2409"/>
      <c r="G23" s="2409"/>
      <c r="H23" s="947"/>
      <c r="I23" s="614" t="s">
        <v>4731</v>
      </c>
      <c r="J23" s="615" t="s">
        <v>4732</v>
      </c>
      <c r="K23" s="948"/>
      <c r="L23" s="616" t="s">
        <v>4731</v>
      </c>
      <c r="M23" s="2410"/>
      <c r="N23" s="2411"/>
      <c r="O23" s="2411"/>
      <c r="P23" s="2411"/>
      <c r="Q23" s="2411"/>
      <c r="R23" s="947"/>
      <c r="S23" s="614" t="s">
        <v>4731</v>
      </c>
      <c r="T23" s="615" t="s">
        <v>4732</v>
      </c>
      <c r="U23" s="948"/>
      <c r="V23" s="616" t="s">
        <v>4731</v>
      </c>
      <c r="W23" s="456"/>
      <c r="X23" s="456"/>
      <c r="Y23" s="456"/>
      <c r="Z23" s="456"/>
      <c r="AA23" s="485"/>
      <c r="AB23" s="485"/>
      <c r="AC23" s="485"/>
      <c r="AD23" s="485"/>
      <c r="AE23" s="485"/>
      <c r="AF23" s="485"/>
      <c r="AG23" s="485"/>
      <c r="AH23" s="485"/>
      <c r="AI23" s="485"/>
      <c r="AJ23" s="485"/>
      <c r="AK23" s="485"/>
      <c r="AL23" s="485"/>
    </row>
    <row r="24" spans="1:38" s="422" customFormat="1" ht="19.5" x14ac:dyDescent="0.15">
      <c r="A24" s="421"/>
      <c r="B24" s="456"/>
      <c r="C24" s="2409"/>
      <c r="D24" s="2409"/>
      <c r="E24" s="2409"/>
      <c r="F24" s="2409"/>
      <c r="G24" s="2409"/>
      <c r="H24" s="947"/>
      <c r="I24" s="614" t="s">
        <v>4731</v>
      </c>
      <c r="J24" s="615" t="s">
        <v>4732</v>
      </c>
      <c r="K24" s="948"/>
      <c r="L24" s="616" t="s">
        <v>4731</v>
      </c>
      <c r="M24" s="2410"/>
      <c r="N24" s="2411"/>
      <c r="O24" s="2411"/>
      <c r="P24" s="2411"/>
      <c r="Q24" s="2411"/>
      <c r="R24" s="947"/>
      <c r="S24" s="614" t="s">
        <v>4731</v>
      </c>
      <c r="T24" s="615" t="s">
        <v>4732</v>
      </c>
      <c r="U24" s="948"/>
      <c r="V24" s="616" t="s">
        <v>4731</v>
      </c>
      <c r="W24" s="456"/>
      <c r="X24" s="456"/>
      <c r="Y24" s="456"/>
      <c r="Z24" s="456"/>
      <c r="AA24" s="485"/>
      <c r="AB24" s="485"/>
      <c r="AC24" s="485"/>
      <c r="AD24" s="485"/>
      <c r="AE24" s="485"/>
      <c r="AF24" s="485"/>
      <c r="AG24" s="485"/>
      <c r="AH24" s="485"/>
      <c r="AI24" s="485"/>
      <c r="AJ24" s="485"/>
      <c r="AK24" s="485"/>
      <c r="AL24" s="485"/>
    </row>
    <row r="25" spans="1:38" s="422" customFormat="1" ht="19.5" x14ac:dyDescent="0.15">
      <c r="A25" s="421"/>
      <c r="B25" s="456"/>
      <c r="C25" s="553" t="s">
        <v>4836</v>
      </c>
      <c r="D25" s="456"/>
      <c r="E25" s="456"/>
      <c r="F25" s="456"/>
      <c r="G25" s="456"/>
      <c r="H25" s="456"/>
      <c r="I25" s="456"/>
      <c r="J25" s="456"/>
      <c r="K25" s="456"/>
      <c r="L25" s="456"/>
      <c r="M25" s="456"/>
      <c r="N25" s="456"/>
      <c r="O25" s="456"/>
      <c r="P25" s="456"/>
      <c r="Q25" s="456"/>
      <c r="R25" s="456"/>
      <c r="S25" s="456"/>
      <c r="T25" s="456"/>
      <c r="U25" s="456"/>
      <c r="V25" s="456"/>
      <c r="W25" s="456"/>
      <c r="X25" s="456"/>
      <c r="Y25" s="456"/>
      <c r="Z25" s="456"/>
      <c r="AA25" s="485"/>
      <c r="AB25" s="485"/>
      <c r="AC25" s="485"/>
      <c r="AD25" s="485"/>
      <c r="AE25" s="485"/>
      <c r="AF25" s="485"/>
      <c r="AG25" s="485"/>
      <c r="AH25" s="485"/>
      <c r="AI25" s="485"/>
      <c r="AJ25" s="485"/>
      <c r="AK25" s="485"/>
      <c r="AL25" s="485"/>
    </row>
    <row r="26" spans="1:38" s="424" customFormat="1" ht="6" customHeight="1" x14ac:dyDescent="0.15">
      <c r="A26" s="423"/>
      <c r="B26" s="455"/>
      <c r="C26" s="588"/>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90"/>
      <c r="AB26" s="490"/>
      <c r="AC26" s="490"/>
      <c r="AD26" s="490"/>
      <c r="AE26" s="490"/>
      <c r="AF26" s="490"/>
      <c r="AG26" s="490"/>
      <c r="AH26" s="490"/>
      <c r="AI26" s="490"/>
      <c r="AJ26" s="490"/>
      <c r="AK26" s="490"/>
      <c r="AL26" s="490"/>
    </row>
    <row r="27" spans="1:38" ht="18.95" customHeight="1" x14ac:dyDescent="0.15">
      <c r="A27" s="595"/>
      <c r="B27" s="617" t="s">
        <v>4952</v>
      </c>
      <c r="C27" s="605"/>
      <c r="D27" s="605"/>
      <c r="E27" s="605"/>
      <c r="F27" s="605"/>
      <c r="G27" s="618"/>
      <c r="H27" s="618"/>
      <c r="I27" s="618"/>
      <c r="J27" s="618"/>
      <c r="K27" s="595"/>
      <c r="L27" s="595"/>
      <c r="M27" s="605"/>
      <c r="N27" s="605"/>
      <c r="O27" s="605"/>
      <c r="P27" s="605"/>
      <c r="Q27" s="605"/>
      <c r="R27" s="595"/>
      <c r="S27" s="595"/>
      <c r="T27" s="595"/>
      <c r="U27" s="595"/>
      <c r="V27" s="595"/>
      <c r="W27" s="595"/>
      <c r="X27" s="595"/>
      <c r="Y27" s="595"/>
      <c r="Z27" s="595"/>
      <c r="AA27" s="595"/>
      <c r="AB27" s="595"/>
      <c r="AC27" s="595"/>
      <c r="AD27" s="595"/>
      <c r="AE27" s="595"/>
      <c r="AF27" s="595"/>
      <c r="AG27" s="595"/>
      <c r="AH27" s="595"/>
      <c r="AI27" s="595"/>
      <c r="AJ27" s="595"/>
      <c r="AK27" s="595"/>
    </row>
    <row r="28" spans="1:38" s="2" customFormat="1" ht="61.5" customHeight="1" x14ac:dyDescent="0.15">
      <c r="A28" s="451"/>
      <c r="B28" s="2407" t="s">
        <v>4816</v>
      </c>
      <c r="C28" s="2408"/>
      <c r="D28" s="2104"/>
      <c r="E28" s="2405" t="s">
        <v>4661</v>
      </c>
      <c r="F28" s="2406"/>
      <c r="G28" s="2405" t="s">
        <v>4662</v>
      </c>
      <c r="H28" s="2406"/>
      <c r="I28" s="2405" t="s">
        <v>4663</v>
      </c>
      <c r="J28" s="2406"/>
      <c r="K28" s="2405" t="s">
        <v>4664</v>
      </c>
      <c r="L28" s="2406"/>
      <c r="M28" s="2405" t="s">
        <v>4665</v>
      </c>
      <c r="N28" s="2406"/>
      <c r="O28" s="2102" t="s">
        <v>62</v>
      </c>
      <c r="P28" s="2103"/>
      <c r="Q28" s="2103"/>
      <c r="R28" s="2104"/>
      <c r="S28" s="2102" t="s">
        <v>4901</v>
      </c>
      <c r="T28" s="2103"/>
      <c r="U28" s="2104"/>
      <c r="V28" s="2102" t="s">
        <v>4902</v>
      </c>
      <c r="W28" s="2103"/>
      <c r="X28" s="2104"/>
      <c r="Y28" s="2102" t="s">
        <v>4903</v>
      </c>
      <c r="Z28" s="2103"/>
      <c r="AA28" s="2104"/>
      <c r="AB28" s="2102" t="s">
        <v>4904</v>
      </c>
      <c r="AC28" s="2103"/>
      <c r="AD28" s="2104"/>
      <c r="AE28" s="2102" t="s">
        <v>4905</v>
      </c>
      <c r="AF28" s="2103"/>
      <c r="AG28" s="2104"/>
      <c r="AH28" s="2102" t="s">
        <v>172</v>
      </c>
      <c r="AI28" s="2103"/>
      <c r="AJ28" s="2103"/>
      <c r="AK28" s="2104"/>
    </row>
    <row r="29" spans="1:38" ht="12.75" customHeight="1" x14ac:dyDescent="0.15">
      <c r="A29" s="595"/>
      <c r="B29" s="2102" t="s">
        <v>4666</v>
      </c>
      <c r="C29" s="2103"/>
      <c r="D29" s="2104"/>
      <c r="E29" s="2375">
        <v>0</v>
      </c>
      <c r="F29" s="2376"/>
      <c r="G29" s="2375">
        <v>0</v>
      </c>
      <c r="H29" s="2376"/>
      <c r="I29" s="2375">
        <v>0</v>
      </c>
      <c r="J29" s="2376"/>
      <c r="K29" s="2375">
        <v>0</v>
      </c>
      <c r="L29" s="2376"/>
      <c r="M29" s="2375">
        <v>0</v>
      </c>
      <c r="N29" s="2376"/>
      <c r="O29" s="2379">
        <v>800</v>
      </c>
      <c r="P29" s="2380"/>
      <c r="Q29" s="2383" t="s">
        <v>65</v>
      </c>
      <c r="R29" s="2384"/>
      <c r="S29" s="2355">
        <f>E29*O29/10</f>
        <v>0</v>
      </c>
      <c r="T29" s="2356"/>
      <c r="U29" s="2357"/>
      <c r="V29" s="2355">
        <f>G29*O29/10</f>
        <v>0</v>
      </c>
      <c r="W29" s="2356"/>
      <c r="X29" s="2357"/>
      <c r="Y29" s="2355">
        <f>I29*O29/10</f>
        <v>0</v>
      </c>
      <c r="Z29" s="2356"/>
      <c r="AA29" s="2357"/>
      <c r="AB29" s="2355">
        <f>K29*O29/10</f>
        <v>0</v>
      </c>
      <c r="AC29" s="2356"/>
      <c r="AD29" s="2357"/>
      <c r="AE29" s="2355">
        <f>M29*O29/10</f>
        <v>0</v>
      </c>
      <c r="AF29" s="2356"/>
      <c r="AG29" s="2357"/>
      <c r="AH29" s="2361"/>
      <c r="AI29" s="2362"/>
      <c r="AJ29" s="2362"/>
      <c r="AK29" s="2363"/>
      <c r="AL29" s="2"/>
    </row>
    <row r="30" spans="1:38" ht="19.5" customHeight="1" x14ac:dyDescent="0.15">
      <c r="A30" s="595"/>
      <c r="B30" s="2393"/>
      <c r="C30" s="2394"/>
      <c r="D30" s="2395"/>
      <c r="E30" s="2396"/>
      <c r="F30" s="2397"/>
      <c r="G30" s="2396"/>
      <c r="H30" s="2397"/>
      <c r="I30" s="2396"/>
      <c r="J30" s="2397"/>
      <c r="K30" s="2396"/>
      <c r="L30" s="2397"/>
      <c r="M30" s="2396"/>
      <c r="N30" s="2397"/>
      <c r="O30" s="2398"/>
      <c r="P30" s="2399"/>
      <c r="Q30" s="2400"/>
      <c r="R30" s="2401"/>
      <c r="S30" s="2387"/>
      <c r="T30" s="2388"/>
      <c r="U30" s="2389"/>
      <c r="V30" s="2387"/>
      <c r="W30" s="2388"/>
      <c r="X30" s="2389"/>
      <c r="Y30" s="2387"/>
      <c r="Z30" s="2388"/>
      <c r="AA30" s="2389"/>
      <c r="AB30" s="2387"/>
      <c r="AC30" s="2388"/>
      <c r="AD30" s="2389"/>
      <c r="AE30" s="2387"/>
      <c r="AF30" s="2388"/>
      <c r="AG30" s="2389"/>
      <c r="AH30" s="2390"/>
      <c r="AI30" s="2391"/>
      <c r="AJ30" s="2391"/>
      <c r="AK30" s="2392"/>
      <c r="AL30" s="2"/>
    </row>
    <row r="31" spans="1:38" ht="12.95" customHeight="1" x14ac:dyDescent="0.15">
      <c r="A31" s="595"/>
      <c r="B31" s="2102" t="s">
        <v>4667</v>
      </c>
      <c r="C31" s="2103"/>
      <c r="D31" s="2104"/>
      <c r="E31" s="2375">
        <v>0</v>
      </c>
      <c r="F31" s="2376"/>
      <c r="G31" s="2375">
        <v>0</v>
      </c>
      <c r="H31" s="2376"/>
      <c r="I31" s="2375">
        <v>0</v>
      </c>
      <c r="J31" s="2376"/>
      <c r="K31" s="2375">
        <v>0</v>
      </c>
      <c r="L31" s="2376"/>
      <c r="M31" s="2375">
        <v>0</v>
      </c>
      <c r="N31" s="2376"/>
      <c r="O31" s="2379">
        <v>4000</v>
      </c>
      <c r="P31" s="2380"/>
      <c r="Q31" s="2383" t="s">
        <v>65</v>
      </c>
      <c r="R31" s="2384"/>
      <c r="S31" s="2355">
        <f>E31*O31/10</f>
        <v>0</v>
      </c>
      <c r="T31" s="2356"/>
      <c r="U31" s="2357"/>
      <c r="V31" s="2355">
        <f>G31*O31/10</f>
        <v>0</v>
      </c>
      <c r="W31" s="2356"/>
      <c r="X31" s="2357"/>
      <c r="Y31" s="2355">
        <f>I31*O31/10</f>
        <v>0</v>
      </c>
      <c r="Z31" s="2356"/>
      <c r="AA31" s="2357"/>
      <c r="AB31" s="2355">
        <f>K31*O31/10</f>
        <v>0</v>
      </c>
      <c r="AC31" s="2356"/>
      <c r="AD31" s="2357"/>
      <c r="AE31" s="2355">
        <f>M31*O31/10</f>
        <v>0</v>
      </c>
      <c r="AF31" s="2356"/>
      <c r="AG31" s="2357"/>
      <c r="AH31" s="2361"/>
      <c r="AI31" s="2362"/>
      <c r="AJ31" s="2362"/>
      <c r="AK31" s="2363"/>
      <c r="AL31" s="2"/>
    </row>
    <row r="32" spans="1:38" ht="19.5" customHeight="1" x14ac:dyDescent="0.15">
      <c r="A32" s="595"/>
      <c r="B32" s="2393"/>
      <c r="C32" s="2394"/>
      <c r="D32" s="2395"/>
      <c r="E32" s="2396"/>
      <c r="F32" s="2397"/>
      <c r="G32" s="2396"/>
      <c r="H32" s="2397"/>
      <c r="I32" s="2396"/>
      <c r="J32" s="2397"/>
      <c r="K32" s="2396"/>
      <c r="L32" s="2397"/>
      <c r="M32" s="2396"/>
      <c r="N32" s="2397"/>
      <c r="O32" s="2398"/>
      <c r="P32" s="2399"/>
      <c r="Q32" s="2400"/>
      <c r="R32" s="2401"/>
      <c r="S32" s="2387"/>
      <c r="T32" s="2388"/>
      <c r="U32" s="2389"/>
      <c r="V32" s="2387"/>
      <c r="W32" s="2388"/>
      <c r="X32" s="2389"/>
      <c r="Y32" s="2387"/>
      <c r="Z32" s="2388"/>
      <c r="AA32" s="2389"/>
      <c r="AB32" s="2387"/>
      <c r="AC32" s="2388"/>
      <c r="AD32" s="2389"/>
      <c r="AE32" s="2387"/>
      <c r="AF32" s="2388"/>
      <c r="AG32" s="2389"/>
      <c r="AH32" s="2390"/>
      <c r="AI32" s="2391"/>
      <c r="AJ32" s="2391"/>
      <c r="AK32" s="2392"/>
      <c r="AL32" s="2"/>
    </row>
    <row r="33" spans="1:38" ht="12.95" customHeight="1" x14ac:dyDescent="0.15">
      <c r="A33" s="595"/>
      <c r="B33" s="2102" t="s">
        <v>4668</v>
      </c>
      <c r="C33" s="2103"/>
      <c r="D33" s="2104"/>
      <c r="E33" s="2375">
        <v>0</v>
      </c>
      <c r="F33" s="2376"/>
      <c r="G33" s="2375">
        <v>0</v>
      </c>
      <c r="H33" s="2376"/>
      <c r="I33" s="2375">
        <v>0</v>
      </c>
      <c r="J33" s="2376"/>
      <c r="K33" s="2375">
        <v>0</v>
      </c>
      <c r="L33" s="2376"/>
      <c r="M33" s="2375">
        <v>0</v>
      </c>
      <c r="N33" s="2376"/>
      <c r="O33" s="2379">
        <v>8000</v>
      </c>
      <c r="P33" s="2380"/>
      <c r="Q33" s="2383" t="s">
        <v>65</v>
      </c>
      <c r="R33" s="2384"/>
      <c r="S33" s="2355">
        <f>E33*O33/10</f>
        <v>0</v>
      </c>
      <c r="T33" s="2356"/>
      <c r="U33" s="2357"/>
      <c r="V33" s="2355">
        <f>G33*O33/10</f>
        <v>0</v>
      </c>
      <c r="W33" s="2356"/>
      <c r="X33" s="2357"/>
      <c r="Y33" s="2355">
        <f>I33*O33/10</f>
        <v>0</v>
      </c>
      <c r="Z33" s="2356"/>
      <c r="AA33" s="2357"/>
      <c r="AB33" s="2355">
        <f>K33*O33/10</f>
        <v>0</v>
      </c>
      <c r="AC33" s="2356"/>
      <c r="AD33" s="2357"/>
      <c r="AE33" s="2355">
        <f>M33*O33/10</f>
        <v>0</v>
      </c>
      <c r="AF33" s="2356"/>
      <c r="AG33" s="2357"/>
      <c r="AH33" s="2361"/>
      <c r="AI33" s="2362"/>
      <c r="AJ33" s="2362"/>
      <c r="AK33" s="2363"/>
      <c r="AL33" s="2"/>
    </row>
    <row r="34" spans="1:38" ht="19.5" customHeight="1" x14ac:dyDescent="0.15">
      <c r="A34" s="595"/>
      <c r="B34" s="2393"/>
      <c r="C34" s="2394"/>
      <c r="D34" s="2395"/>
      <c r="E34" s="2396"/>
      <c r="F34" s="2397"/>
      <c r="G34" s="2396"/>
      <c r="H34" s="2397"/>
      <c r="I34" s="2396"/>
      <c r="J34" s="2397"/>
      <c r="K34" s="2396"/>
      <c r="L34" s="2397"/>
      <c r="M34" s="2396"/>
      <c r="N34" s="2397"/>
      <c r="O34" s="2398"/>
      <c r="P34" s="2399"/>
      <c r="Q34" s="2400"/>
      <c r="R34" s="2401"/>
      <c r="S34" s="2387"/>
      <c r="T34" s="2388"/>
      <c r="U34" s="2389"/>
      <c r="V34" s="2387"/>
      <c r="W34" s="2388"/>
      <c r="X34" s="2389"/>
      <c r="Y34" s="2387"/>
      <c r="Z34" s="2388"/>
      <c r="AA34" s="2389"/>
      <c r="AB34" s="2387"/>
      <c r="AC34" s="2388"/>
      <c r="AD34" s="2389"/>
      <c r="AE34" s="2387"/>
      <c r="AF34" s="2388"/>
      <c r="AG34" s="2389"/>
      <c r="AH34" s="2390"/>
      <c r="AI34" s="2391"/>
      <c r="AJ34" s="2391"/>
      <c r="AK34" s="2392"/>
      <c r="AL34" s="2"/>
    </row>
    <row r="35" spans="1:38" ht="12.95" customHeight="1" x14ac:dyDescent="0.15">
      <c r="A35" s="595"/>
      <c r="B35" s="2102" t="s">
        <v>4669</v>
      </c>
      <c r="C35" s="2103"/>
      <c r="D35" s="2104"/>
      <c r="E35" s="2375">
        <v>0</v>
      </c>
      <c r="F35" s="2376"/>
      <c r="G35" s="2375">
        <v>0</v>
      </c>
      <c r="H35" s="2376"/>
      <c r="I35" s="2375">
        <v>0</v>
      </c>
      <c r="J35" s="2376"/>
      <c r="K35" s="2375">
        <v>0</v>
      </c>
      <c r="L35" s="2376"/>
      <c r="M35" s="2375">
        <v>0</v>
      </c>
      <c r="N35" s="2376"/>
      <c r="O35" s="2379">
        <v>3000</v>
      </c>
      <c r="P35" s="2380"/>
      <c r="Q35" s="2383" t="s">
        <v>65</v>
      </c>
      <c r="R35" s="2384"/>
      <c r="S35" s="2355">
        <f>E35*O35/10</f>
        <v>0</v>
      </c>
      <c r="T35" s="2356"/>
      <c r="U35" s="2357"/>
      <c r="V35" s="2355">
        <f>G35*O35/10</f>
        <v>0</v>
      </c>
      <c r="W35" s="2356"/>
      <c r="X35" s="2357"/>
      <c r="Y35" s="2355">
        <f>I35*O35/10</f>
        <v>0</v>
      </c>
      <c r="Z35" s="2356"/>
      <c r="AA35" s="2357"/>
      <c r="AB35" s="2355">
        <f>K35*O35/10</f>
        <v>0</v>
      </c>
      <c r="AC35" s="2356"/>
      <c r="AD35" s="2357"/>
      <c r="AE35" s="2355">
        <f>M35*O35/10</f>
        <v>0</v>
      </c>
      <c r="AF35" s="2356"/>
      <c r="AG35" s="2357"/>
      <c r="AH35" s="2361"/>
      <c r="AI35" s="2362"/>
      <c r="AJ35" s="2362"/>
      <c r="AK35" s="2363"/>
      <c r="AL35" s="2"/>
    </row>
    <row r="36" spans="1:38" ht="19.5" customHeight="1" x14ac:dyDescent="0.15">
      <c r="A36" s="595"/>
      <c r="B36" s="2393"/>
      <c r="C36" s="2394"/>
      <c r="D36" s="2395"/>
      <c r="E36" s="2396"/>
      <c r="F36" s="2397"/>
      <c r="G36" s="2396"/>
      <c r="H36" s="2397"/>
      <c r="I36" s="2396"/>
      <c r="J36" s="2397"/>
      <c r="K36" s="2396"/>
      <c r="L36" s="2397"/>
      <c r="M36" s="2396"/>
      <c r="N36" s="2397"/>
      <c r="O36" s="2398"/>
      <c r="P36" s="2399"/>
      <c r="Q36" s="2400"/>
      <c r="R36" s="2401"/>
      <c r="S36" s="2387"/>
      <c r="T36" s="2388"/>
      <c r="U36" s="2389"/>
      <c r="V36" s="2387"/>
      <c r="W36" s="2388"/>
      <c r="X36" s="2389"/>
      <c r="Y36" s="2387"/>
      <c r="Z36" s="2388"/>
      <c r="AA36" s="2389"/>
      <c r="AB36" s="2387"/>
      <c r="AC36" s="2388"/>
      <c r="AD36" s="2389"/>
      <c r="AE36" s="2387"/>
      <c r="AF36" s="2388"/>
      <c r="AG36" s="2389"/>
      <c r="AH36" s="2390"/>
      <c r="AI36" s="2391"/>
      <c r="AJ36" s="2391"/>
      <c r="AK36" s="2392"/>
      <c r="AL36" s="2"/>
    </row>
    <row r="37" spans="1:38" ht="18.75" customHeight="1" x14ac:dyDescent="0.15">
      <c r="A37" s="595"/>
      <c r="B37" s="2102" t="s">
        <v>4670</v>
      </c>
      <c r="C37" s="2103"/>
      <c r="D37" s="2104"/>
      <c r="E37" s="2375">
        <v>0</v>
      </c>
      <c r="F37" s="2376"/>
      <c r="G37" s="2375">
        <v>0</v>
      </c>
      <c r="H37" s="2376"/>
      <c r="I37" s="2375">
        <v>0</v>
      </c>
      <c r="J37" s="2376"/>
      <c r="K37" s="2375">
        <v>0</v>
      </c>
      <c r="L37" s="2376"/>
      <c r="M37" s="2375">
        <v>0</v>
      </c>
      <c r="N37" s="2376"/>
      <c r="O37" s="2379">
        <v>4000</v>
      </c>
      <c r="P37" s="2380"/>
      <c r="Q37" s="2383" t="s">
        <v>65</v>
      </c>
      <c r="R37" s="2384"/>
      <c r="S37" s="2355">
        <f>E37*O37/10</f>
        <v>0</v>
      </c>
      <c r="T37" s="2356"/>
      <c r="U37" s="2357"/>
      <c r="V37" s="2355">
        <f>G37*O37/10</f>
        <v>0</v>
      </c>
      <c r="W37" s="2356"/>
      <c r="X37" s="2357"/>
      <c r="Y37" s="2355">
        <f>I37*O37/10</f>
        <v>0</v>
      </c>
      <c r="Z37" s="2356"/>
      <c r="AA37" s="2357"/>
      <c r="AB37" s="2355">
        <f>K37*O37/10</f>
        <v>0</v>
      </c>
      <c r="AC37" s="2356"/>
      <c r="AD37" s="2357"/>
      <c r="AE37" s="2355">
        <f>M37*O37/10</f>
        <v>0</v>
      </c>
      <c r="AF37" s="2356"/>
      <c r="AG37" s="2357"/>
      <c r="AH37" s="2361"/>
      <c r="AI37" s="2362"/>
      <c r="AJ37" s="2362"/>
      <c r="AK37" s="2363"/>
      <c r="AL37" s="2"/>
    </row>
    <row r="38" spans="1:38" ht="22.5" customHeight="1" x14ac:dyDescent="0.15">
      <c r="A38" s="595"/>
      <c r="B38" s="2393"/>
      <c r="C38" s="2394"/>
      <c r="D38" s="2395"/>
      <c r="E38" s="2396"/>
      <c r="F38" s="2397"/>
      <c r="G38" s="2396"/>
      <c r="H38" s="2397"/>
      <c r="I38" s="2396"/>
      <c r="J38" s="2397"/>
      <c r="K38" s="2396"/>
      <c r="L38" s="2397"/>
      <c r="M38" s="2396"/>
      <c r="N38" s="2397"/>
      <c r="O38" s="2398"/>
      <c r="P38" s="2399"/>
      <c r="Q38" s="2400"/>
      <c r="R38" s="2401"/>
      <c r="S38" s="2387"/>
      <c r="T38" s="2388"/>
      <c r="U38" s="2389"/>
      <c r="V38" s="2387"/>
      <c r="W38" s="2388"/>
      <c r="X38" s="2389"/>
      <c r="Y38" s="2387"/>
      <c r="Z38" s="2388"/>
      <c r="AA38" s="2389"/>
      <c r="AB38" s="2387"/>
      <c r="AC38" s="2388"/>
      <c r="AD38" s="2389"/>
      <c r="AE38" s="2387"/>
      <c r="AF38" s="2388"/>
      <c r="AG38" s="2389"/>
      <c r="AH38" s="2390"/>
      <c r="AI38" s="2391"/>
      <c r="AJ38" s="2391"/>
      <c r="AK38" s="2392"/>
      <c r="AL38" s="2"/>
    </row>
    <row r="39" spans="1:38" ht="18.75" customHeight="1" x14ac:dyDescent="0.15">
      <c r="A39" s="595"/>
      <c r="B39" s="2102" t="s">
        <v>4671</v>
      </c>
      <c r="C39" s="2103"/>
      <c r="D39" s="2104"/>
      <c r="E39" s="2375">
        <v>0</v>
      </c>
      <c r="F39" s="2376"/>
      <c r="G39" s="2375">
        <v>0</v>
      </c>
      <c r="H39" s="2376"/>
      <c r="I39" s="2375">
        <v>0</v>
      </c>
      <c r="J39" s="2376"/>
      <c r="K39" s="2375">
        <v>0</v>
      </c>
      <c r="L39" s="2376"/>
      <c r="M39" s="2375">
        <v>0</v>
      </c>
      <c r="N39" s="2376"/>
      <c r="O39" s="2379">
        <v>3000</v>
      </c>
      <c r="P39" s="2380"/>
      <c r="Q39" s="2383" t="s">
        <v>65</v>
      </c>
      <c r="R39" s="2384"/>
      <c r="S39" s="2355">
        <f>E39*O39/10</f>
        <v>0</v>
      </c>
      <c r="T39" s="2356"/>
      <c r="U39" s="2357"/>
      <c r="V39" s="2355">
        <f>G39*O39/10</f>
        <v>0</v>
      </c>
      <c r="W39" s="2356"/>
      <c r="X39" s="2357"/>
      <c r="Y39" s="2355">
        <f>I39*O39/10</f>
        <v>0</v>
      </c>
      <c r="Z39" s="2356"/>
      <c r="AA39" s="2357"/>
      <c r="AB39" s="2355">
        <f>K39*O39/10</f>
        <v>0</v>
      </c>
      <c r="AC39" s="2356"/>
      <c r="AD39" s="2357"/>
      <c r="AE39" s="2355">
        <f>M39*O39/10</f>
        <v>0</v>
      </c>
      <c r="AF39" s="2356"/>
      <c r="AG39" s="2357"/>
      <c r="AH39" s="2361"/>
      <c r="AI39" s="2362"/>
      <c r="AJ39" s="2362"/>
      <c r="AK39" s="2363"/>
      <c r="AL39" s="2"/>
    </row>
    <row r="40" spans="1:38" ht="22.5" customHeight="1" thickBot="1" x14ac:dyDescent="0.2">
      <c r="A40" s="595"/>
      <c r="B40" s="2402"/>
      <c r="C40" s="2403"/>
      <c r="D40" s="2404"/>
      <c r="E40" s="2377"/>
      <c r="F40" s="2378"/>
      <c r="G40" s="2377"/>
      <c r="H40" s="2378"/>
      <c r="I40" s="2377"/>
      <c r="J40" s="2378"/>
      <c r="K40" s="2377"/>
      <c r="L40" s="2378"/>
      <c r="M40" s="2377"/>
      <c r="N40" s="2378"/>
      <c r="O40" s="2381"/>
      <c r="P40" s="2382"/>
      <c r="Q40" s="2385"/>
      <c r="R40" s="2386"/>
      <c r="S40" s="2358"/>
      <c r="T40" s="2359"/>
      <c r="U40" s="2360"/>
      <c r="V40" s="2358"/>
      <c r="W40" s="2359"/>
      <c r="X40" s="2360"/>
      <c r="Y40" s="2358"/>
      <c r="Z40" s="2359"/>
      <c r="AA40" s="2360"/>
      <c r="AB40" s="2358"/>
      <c r="AC40" s="2359"/>
      <c r="AD40" s="2360"/>
      <c r="AE40" s="2358"/>
      <c r="AF40" s="2359"/>
      <c r="AG40" s="2360"/>
      <c r="AH40" s="2364"/>
      <c r="AI40" s="2365"/>
      <c r="AJ40" s="2365"/>
      <c r="AK40" s="2366"/>
      <c r="AL40" s="2"/>
    </row>
    <row r="41" spans="1:38" ht="21" customHeight="1" thickTop="1" x14ac:dyDescent="0.45">
      <c r="A41" s="595"/>
      <c r="B41" s="2414" t="s">
        <v>71</v>
      </c>
      <c r="C41" s="2415"/>
      <c r="D41" s="2416"/>
      <c r="E41" s="2367">
        <f>SUM(E29:F40)</f>
        <v>0</v>
      </c>
      <c r="F41" s="2368"/>
      <c r="G41" s="2367">
        <f>SUM(G29:H40)</f>
        <v>0</v>
      </c>
      <c r="H41" s="2368"/>
      <c r="I41" s="2367">
        <f>SUM(I29:J40)</f>
        <v>0</v>
      </c>
      <c r="J41" s="2368"/>
      <c r="K41" s="2367">
        <f>SUM(K29:L40)</f>
        <v>0</v>
      </c>
      <c r="L41" s="2368"/>
      <c r="M41" s="2369">
        <f>SUM(M29:N40)</f>
        <v>0</v>
      </c>
      <c r="N41" s="2368"/>
      <c r="O41" s="2370"/>
      <c r="P41" s="2371"/>
      <c r="Q41" s="2371"/>
      <c r="R41" s="619"/>
      <c r="S41" s="2372">
        <f>SUM(S29:U40)</f>
        <v>0</v>
      </c>
      <c r="T41" s="2373"/>
      <c r="U41" s="2374"/>
      <c r="V41" s="2372">
        <f>SUM(V29:X40)</f>
        <v>0</v>
      </c>
      <c r="W41" s="2373"/>
      <c r="X41" s="2374"/>
      <c r="Y41" s="2372">
        <f>SUM(Y29:AA40)</f>
        <v>0</v>
      </c>
      <c r="Z41" s="2373"/>
      <c r="AA41" s="2374"/>
      <c r="AB41" s="2372">
        <f>SUM(AB29:AD40)</f>
        <v>0</v>
      </c>
      <c r="AC41" s="2373"/>
      <c r="AD41" s="2374"/>
      <c r="AE41" s="2372">
        <f>SUM(AE29:AG40)</f>
        <v>0</v>
      </c>
      <c r="AF41" s="2373"/>
      <c r="AG41" s="2374"/>
      <c r="AH41" s="2352"/>
      <c r="AI41" s="2353"/>
      <c r="AJ41" s="2353"/>
      <c r="AK41" s="2354"/>
      <c r="AL41" s="2"/>
    </row>
    <row r="42" spans="1:38" ht="19.5" customHeight="1" x14ac:dyDescent="0.15">
      <c r="A42" s="595"/>
      <c r="B42" s="620" t="s">
        <v>4837</v>
      </c>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row>
    <row r="43" spans="1:38" ht="19.5" customHeight="1" x14ac:dyDescent="0.15">
      <c r="A43" s="595"/>
      <c r="B43" s="620" t="s">
        <v>4900</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595"/>
    </row>
    <row r="44" spans="1:38" ht="19.5" customHeight="1" x14ac:dyDescent="0.15">
      <c r="A44" s="595"/>
      <c r="B44" s="620" t="s">
        <v>4838</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row>
    <row r="45" spans="1:38" ht="6" customHeight="1" x14ac:dyDescent="0.15">
      <c r="A45" s="595"/>
      <c r="B45" s="595"/>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row>
    <row r="46" spans="1:38" ht="18" customHeight="1" x14ac:dyDescent="0.15">
      <c r="A46" s="595"/>
      <c r="B46" s="595" t="s">
        <v>422</v>
      </c>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row>
    <row r="47" spans="1:38" ht="18" customHeight="1" x14ac:dyDescent="0.15">
      <c r="A47" s="595"/>
      <c r="B47" s="595"/>
      <c r="C47" s="595" t="s">
        <v>4839</v>
      </c>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row>
    <row r="48" spans="1:38" ht="18" customHeight="1" x14ac:dyDescent="0.15">
      <c r="A48" s="595"/>
      <c r="B48" s="620" t="s">
        <v>4840</v>
      </c>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row>
    <row r="49" spans="1:37" ht="6" customHeight="1" x14ac:dyDescent="0.15">
      <c r="A49" s="595"/>
      <c r="B49" s="451"/>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row>
    <row r="50" spans="1:37" x14ac:dyDescent="0.15">
      <c r="A50" s="595"/>
      <c r="B50" s="595" t="s">
        <v>4892</v>
      </c>
      <c r="C50" s="595"/>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row>
    <row r="51" spans="1:37" x14ac:dyDescent="0.15">
      <c r="A51" s="595"/>
      <c r="B51" s="595"/>
      <c r="C51" s="595" t="s">
        <v>4893</v>
      </c>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row>
    <row r="52" spans="1:37" x14ac:dyDescent="0.15">
      <c r="A52" s="595"/>
      <c r="B52" s="595"/>
      <c r="C52" s="595" t="s">
        <v>4932</v>
      </c>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row>
    <row r="53" spans="1:37" x14ac:dyDescent="0.15">
      <c r="A53" s="595"/>
      <c r="B53" s="595"/>
      <c r="C53" s="595" t="s">
        <v>4933</v>
      </c>
      <c r="D53" s="595"/>
      <c r="E53" s="595"/>
      <c r="F53" s="595"/>
      <c r="G53" s="595"/>
      <c r="H53" s="595"/>
      <c r="I53" s="595"/>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5"/>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7"/>
  <dataValidations count="6">
    <dataValidation type="list" allowBlank="1" showInputMessage="1" showErrorMessage="1" sqref="H13:H24 U13:U24 R13:R24 K13:K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1 O37 O39 O35 O33"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31496062992125984" right="0.31496062992125984" top="0.74803149606299213" bottom="0.55118110236220474" header="0.31496062992125984" footer="0.31496062992125984"/>
  <pageSetup paperSize="9" scale="51" fitToHeight="0"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4" tint="0.79998168889431442"/>
  </sheetPr>
  <dimension ref="B1:H31"/>
  <sheetViews>
    <sheetView showGridLines="0" view="pageBreakPreview" zoomScaleNormal="55" zoomScaleSheetLayoutView="100" workbookViewId="0">
      <selection activeCell="C14" sqref="C14"/>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10" width="2.625" style="7" customWidth="1"/>
    <col min="11" max="238" width="9" style="7" customWidth="1"/>
    <col min="239" max="239" width="2.125" style="7" customWidth="1"/>
    <col min="240" max="240" width="4.875" style="7" customWidth="1"/>
    <col min="241" max="241" width="25.875" style="7" customWidth="1"/>
    <col min="242" max="242" width="4.875" style="7" customWidth="1"/>
    <col min="243" max="243" width="25.875" style="7" customWidth="1"/>
    <col min="244" max="244" width="4.875" style="7" customWidth="1"/>
    <col min="245" max="245" width="25.875" style="7" customWidth="1"/>
    <col min="246" max="16384" width="4.875" style="7"/>
  </cols>
  <sheetData>
    <row r="1" spans="2:8" x14ac:dyDescent="0.15">
      <c r="B1" s="7" t="s">
        <v>214</v>
      </c>
    </row>
    <row r="2" spans="2:8" ht="22.5" x14ac:dyDescent="0.15">
      <c r="B2" s="59" t="s">
        <v>215</v>
      </c>
      <c r="C2" s="60"/>
      <c r="D2" s="60"/>
      <c r="E2" s="60"/>
      <c r="F2" s="60"/>
      <c r="G2" s="60"/>
      <c r="H2" s="60" t="s">
        <v>216</v>
      </c>
    </row>
    <row r="3" spans="2:8" s="6" customFormat="1" ht="24" customHeight="1" x14ac:dyDescent="0.15">
      <c r="B3" s="361" t="str">
        <f>'様式第1-1号'!C18</f>
        <v>■</v>
      </c>
      <c r="C3" s="6" t="s">
        <v>217</v>
      </c>
      <c r="D3" s="362" t="str">
        <f>'様式第1-1号'!C19</f>
        <v>□</v>
      </c>
      <c r="E3" s="6" t="s">
        <v>218</v>
      </c>
      <c r="F3" s="362" t="str">
        <f>'様式第1-1号'!C20</f>
        <v>□</v>
      </c>
      <c r="G3" s="6" t="s">
        <v>219</v>
      </c>
      <c r="H3" s="1221" t="str">
        <f>'はじめに（PC）'!D5&amp;""</f>
        <v>〇〇〇〇組織</v>
      </c>
    </row>
    <row r="4" spans="2:8" s="17" customFormat="1" ht="14.25" customHeight="1" x14ac:dyDescent="0.15">
      <c r="B4" s="61"/>
      <c r="C4" s="62"/>
      <c r="D4" s="63"/>
      <c r="E4" s="62"/>
      <c r="F4" s="63"/>
      <c r="G4" s="62"/>
      <c r="H4" s="64"/>
    </row>
    <row r="5" spans="2:8" x14ac:dyDescent="0.15">
      <c r="B5" s="65"/>
      <c r="C5" s="66"/>
      <c r="D5" s="67"/>
      <c r="E5" s="67"/>
      <c r="F5" s="67"/>
      <c r="G5" s="67"/>
      <c r="H5" s="68"/>
    </row>
    <row r="6" spans="2:8" x14ac:dyDescent="0.15">
      <c r="B6" s="65"/>
      <c r="C6" s="69"/>
      <c r="H6" s="65"/>
    </row>
    <row r="7" spans="2:8" x14ac:dyDescent="0.15">
      <c r="B7" s="65"/>
      <c r="C7" s="69"/>
      <c r="H7" s="65"/>
    </row>
    <row r="8" spans="2:8" x14ac:dyDescent="0.15">
      <c r="B8" s="65"/>
      <c r="C8" s="69"/>
      <c r="H8" s="65"/>
    </row>
    <row r="9" spans="2:8" x14ac:dyDescent="0.15">
      <c r="B9" s="65"/>
      <c r="C9" s="69"/>
      <c r="H9" s="65"/>
    </row>
    <row r="10" spans="2:8" x14ac:dyDescent="0.15">
      <c r="B10" s="65"/>
      <c r="C10" s="69"/>
      <c r="H10" s="65"/>
    </row>
    <row r="11" spans="2:8" x14ac:dyDescent="0.15">
      <c r="B11" s="65"/>
      <c r="C11" s="69"/>
      <c r="H11" s="65"/>
    </row>
    <row r="12" spans="2:8" x14ac:dyDescent="0.15">
      <c r="B12" s="65"/>
      <c r="C12" s="69"/>
      <c r="H12" s="65"/>
    </row>
    <row r="13" spans="2:8" x14ac:dyDescent="0.15">
      <c r="B13" s="65"/>
      <c r="C13" s="69"/>
      <c r="H13" s="65"/>
    </row>
    <row r="14" spans="2:8" x14ac:dyDescent="0.15">
      <c r="B14" s="65"/>
      <c r="C14" s="69"/>
      <c r="H14" s="65"/>
    </row>
    <row r="15" spans="2:8" x14ac:dyDescent="0.15">
      <c r="B15" s="65"/>
      <c r="C15" s="69"/>
      <c r="H15" s="65"/>
    </row>
    <row r="16" spans="2:8" x14ac:dyDescent="0.15">
      <c r="B16" s="65"/>
      <c r="C16" s="69"/>
      <c r="H16" s="65"/>
    </row>
    <row r="17" spans="2:8" x14ac:dyDescent="0.15">
      <c r="B17" s="65"/>
      <c r="C17" s="69"/>
      <c r="H17" s="65"/>
    </row>
    <row r="18" spans="2:8" x14ac:dyDescent="0.15">
      <c r="B18" s="65"/>
      <c r="C18" s="69"/>
      <c r="H18" s="65"/>
    </row>
    <row r="19" spans="2:8" x14ac:dyDescent="0.15">
      <c r="B19" s="65"/>
      <c r="C19" s="69"/>
      <c r="H19" s="65"/>
    </row>
    <row r="20" spans="2:8" x14ac:dyDescent="0.15">
      <c r="B20" s="65"/>
      <c r="C20" s="69"/>
      <c r="H20" s="65"/>
    </row>
    <row r="21" spans="2:8" x14ac:dyDescent="0.15">
      <c r="B21" s="65"/>
      <c r="C21" s="69"/>
      <c r="H21" s="65"/>
    </row>
    <row r="22" spans="2:8" x14ac:dyDescent="0.15">
      <c r="B22" s="65"/>
      <c r="C22" s="69"/>
      <c r="H22" s="65"/>
    </row>
    <row r="23" spans="2:8" x14ac:dyDescent="0.15">
      <c r="B23" s="65"/>
      <c r="C23" s="69"/>
      <c r="H23" s="65"/>
    </row>
    <row r="24" spans="2:8" x14ac:dyDescent="0.15">
      <c r="B24" s="65"/>
      <c r="C24" s="69"/>
      <c r="H24" s="65"/>
    </row>
    <row r="25" spans="2:8" x14ac:dyDescent="0.15">
      <c r="B25" s="65"/>
      <c r="C25" s="69"/>
      <c r="H25" s="65"/>
    </row>
    <row r="26" spans="2:8" x14ac:dyDescent="0.15">
      <c r="B26" s="65"/>
      <c r="C26" s="69"/>
      <c r="H26" s="65"/>
    </row>
    <row r="27" spans="2:8" x14ac:dyDescent="0.15">
      <c r="B27" s="65"/>
      <c r="C27" s="69"/>
      <c r="H27" s="65"/>
    </row>
    <row r="28" spans="2:8" x14ac:dyDescent="0.15">
      <c r="B28" s="65"/>
      <c r="C28" s="69"/>
      <c r="H28" s="65"/>
    </row>
    <row r="29" spans="2:8" x14ac:dyDescent="0.15">
      <c r="B29" s="65"/>
      <c r="C29" s="69"/>
      <c r="H29" s="65"/>
    </row>
    <row r="30" spans="2:8" x14ac:dyDescent="0.15">
      <c r="B30" s="65"/>
      <c r="C30" s="69"/>
      <c r="H30" s="65"/>
    </row>
    <row r="31" spans="2:8" x14ac:dyDescent="0.15">
      <c r="B31" s="65"/>
      <c r="C31" s="70"/>
      <c r="D31" s="21"/>
      <c r="E31" s="21"/>
      <c r="F31" s="21"/>
      <c r="G31" s="21"/>
      <c r="H31" s="71"/>
    </row>
  </sheetData>
  <phoneticPr fontId="7"/>
  <printOptions horizontalCentered="1"/>
  <pageMargins left="0.31496062992125984" right="0.31496062992125984" top="0.74803149606299213" bottom="0.55118110236220474" header="0.31496062992125984" footer="0.31496062992125984"/>
  <pageSetup paperSize="9" scale="92" fitToWidth="0" orientation="landscape"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4" tint="0.79998168889431442"/>
    <pageSetUpPr fitToPage="1"/>
  </sheetPr>
  <dimension ref="B1:J32"/>
  <sheetViews>
    <sheetView showGridLines="0" view="pageBreakPreview" zoomScaleNormal="55" zoomScaleSheetLayoutView="100" workbookViewId="0">
      <selection activeCell="C32" sqref="C32"/>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433</v>
      </c>
    </row>
    <row r="2" spans="2:10" ht="22.5" x14ac:dyDescent="0.15">
      <c r="B2" s="59" t="s">
        <v>426</v>
      </c>
      <c r="C2" s="60"/>
      <c r="D2" s="60"/>
      <c r="E2" s="60"/>
      <c r="F2" s="60"/>
      <c r="G2" s="60"/>
      <c r="H2" s="60"/>
      <c r="I2" s="60"/>
      <c r="J2" s="60" t="s">
        <v>417</v>
      </c>
    </row>
    <row r="3" spans="2:10" s="1" customFormat="1" ht="24" customHeight="1" x14ac:dyDescent="0.15">
      <c r="J3" s="363" t="str">
        <f>'はじめに（PC）'!D5&amp;""</f>
        <v>〇〇〇〇組織</v>
      </c>
    </row>
    <row r="4" spans="2:10" s="17" customFormat="1" ht="14.25" customHeight="1" x14ac:dyDescent="0.15">
      <c r="B4" s="62"/>
      <c r="C4" s="62"/>
      <c r="D4" s="76"/>
      <c r="E4" s="62"/>
      <c r="F4" s="60"/>
      <c r="G4" s="62"/>
      <c r="H4" s="76"/>
      <c r="I4" s="62"/>
      <c r="J4" s="64"/>
    </row>
    <row r="5" spans="2:10" x14ac:dyDescent="0.15">
      <c r="B5" s="65"/>
      <c r="C5" s="66"/>
      <c r="D5" s="67"/>
      <c r="E5" s="67"/>
      <c r="F5" s="67"/>
      <c r="G5" s="67"/>
      <c r="H5" s="67"/>
      <c r="I5" s="67"/>
      <c r="J5" s="68"/>
    </row>
    <row r="6" spans="2:10" x14ac:dyDescent="0.15">
      <c r="B6" s="65"/>
      <c r="C6" s="69"/>
      <c r="J6" s="65"/>
    </row>
    <row r="7" spans="2:10" x14ac:dyDescent="0.15">
      <c r="B7" s="65"/>
      <c r="C7" s="69"/>
      <c r="J7" s="65"/>
    </row>
    <row r="8" spans="2:10" x14ac:dyDescent="0.15">
      <c r="B8" s="65"/>
      <c r="C8" s="69"/>
      <c r="J8" s="65"/>
    </row>
    <row r="9" spans="2:10" x14ac:dyDescent="0.15">
      <c r="B9" s="65"/>
      <c r="C9" s="69"/>
      <c r="J9" s="65"/>
    </row>
    <row r="10" spans="2:10" x14ac:dyDescent="0.15">
      <c r="B10" s="65"/>
      <c r="C10" s="69"/>
      <c r="J10" s="65"/>
    </row>
    <row r="11" spans="2:10" x14ac:dyDescent="0.15">
      <c r="B11" s="65"/>
      <c r="C11" s="69"/>
      <c r="J11" s="65"/>
    </row>
    <row r="12" spans="2:10" x14ac:dyDescent="0.15">
      <c r="B12" s="65"/>
      <c r="C12" s="69"/>
      <c r="J12" s="65"/>
    </row>
    <row r="13" spans="2:10" x14ac:dyDescent="0.15">
      <c r="B13" s="65"/>
      <c r="C13" s="69"/>
      <c r="J13" s="65"/>
    </row>
    <row r="14" spans="2:10" x14ac:dyDescent="0.15">
      <c r="B14" s="65"/>
      <c r="C14" s="69"/>
      <c r="J14" s="65"/>
    </row>
    <row r="15" spans="2:10" x14ac:dyDescent="0.15">
      <c r="B15" s="65"/>
      <c r="C15" s="69"/>
      <c r="J15" s="65"/>
    </row>
    <row r="16" spans="2:10" x14ac:dyDescent="0.15">
      <c r="B16" s="65"/>
      <c r="C16" s="69"/>
      <c r="J16" s="65"/>
    </row>
    <row r="17" spans="2:10" x14ac:dyDescent="0.15">
      <c r="B17" s="65"/>
      <c r="C17" s="69"/>
      <c r="J17" s="65"/>
    </row>
    <row r="18" spans="2:10" x14ac:dyDescent="0.15">
      <c r="B18" s="65"/>
      <c r="C18" s="69"/>
      <c r="J18" s="65"/>
    </row>
    <row r="19" spans="2:10" x14ac:dyDescent="0.15">
      <c r="B19" s="65"/>
      <c r="C19" s="69"/>
      <c r="J19" s="65"/>
    </row>
    <row r="20" spans="2:10" x14ac:dyDescent="0.15">
      <c r="B20" s="65"/>
      <c r="C20" s="69"/>
      <c r="J20" s="65"/>
    </row>
    <row r="21" spans="2:10" x14ac:dyDescent="0.15">
      <c r="B21" s="65"/>
      <c r="C21" s="69"/>
      <c r="J21" s="65"/>
    </row>
    <row r="22" spans="2:10" x14ac:dyDescent="0.15">
      <c r="B22" s="65"/>
      <c r="C22" s="69"/>
      <c r="J22" s="65"/>
    </row>
    <row r="23" spans="2:10" x14ac:dyDescent="0.15">
      <c r="B23" s="65"/>
      <c r="C23" s="69"/>
      <c r="J23" s="65"/>
    </row>
    <row r="24" spans="2:10" x14ac:dyDescent="0.15">
      <c r="B24" s="65"/>
      <c r="C24" s="69"/>
      <c r="J24" s="65"/>
    </row>
    <row r="25" spans="2:10" x14ac:dyDescent="0.15">
      <c r="B25" s="65"/>
      <c r="C25" s="69"/>
      <c r="J25" s="65"/>
    </row>
    <row r="26" spans="2:10" x14ac:dyDescent="0.15">
      <c r="B26" s="65"/>
      <c r="C26" s="69"/>
      <c r="J26" s="65"/>
    </row>
    <row r="27" spans="2:10" x14ac:dyDescent="0.15">
      <c r="B27" s="65"/>
      <c r="C27" s="69"/>
      <c r="J27" s="65"/>
    </row>
    <row r="28" spans="2:10" x14ac:dyDescent="0.15">
      <c r="B28" s="65"/>
      <c r="C28" s="69"/>
      <c r="J28" s="65"/>
    </row>
    <row r="29" spans="2:10" x14ac:dyDescent="0.15">
      <c r="B29" s="65"/>
      <c r="C29" s="69"/>
      <c r="J29" s="65"/>
    </row>
    <row r="30" spans="2:10" x14ac:dyDescent="0.15">
      <c r="B30" s="65"/>
      <c r="C30" s="69"/>
      <c r="J30" s="65"/>
    </row>
    <row r="31" spans="2:10" x14ac:dyDescent="0.15">
      <c r="B31" s="65"/>
      <c r="C31" s="70"/>
      <c r="D31" s="21"/>
      <c r="E31" s="21"/>
      <c r="F31" s="21"/>
      <c r="G31" s="21"/>
      <c r="H31" s="21"/>
      <c r="I31" s="21"/>
      <c r="J31" s="71"/>
    </row>
    <row r="32" spans="2:10" x14ac:dyDescent="0.15">
      <c r="C32" s="7" t="s">
        <v>427</v>
      </c>
    </row>
  </sheetData>
  <phoneticPr fontId="7"/>
  <printOptions horizontalCentered="1"/>
  <pageMargins left="0.31496062992125984" right="0.31496062992125984" top="0.74803149606299213" bottom="0.35433070866141736" header="0.31496062992125984" footer="0.31496062992125984"/>
  <pageSetup paperSize="9" scale="94" orientation="landscape"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4" tint="0.79998168889431442"/>
    <pageSetUpPr fitToPage="1"/>
  </sheetPr>
  <dimension ref="B1:J32"/>
  <sheetViews>
    <sheetView showGridLines="0" view="pageBreakPreview" zoomScaleNormal="55" zoomScaleSheetLayoutView="100" workbookViewId="0">
      <selection activeCell="C32" sqref="C32"/>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4673</v>
      </c>
    </row>
    <row r="2" spans="2:10" ht="22.5" x14ac:dyDescent="0.15">
      <c r="B2" s="59" t="s">
        <v>4672</v>
      </c>
      <c r="C2" s="60"/>
      <c r="D2" s="60"/>
      <c r="E2" s="60"/>
      <c r="F2" s="60"/>
      <c r="G2" s="60"/>
      <c r="H2" s="60"/>
      <c r="I2" s="60"/>
      <c r="J2" s="60" t="s">
        <v>417</v>
      </c>
    </row>
    <row r="3" spans="2:10" s="1" customFormat="1" ht="24" customHeight="1" x14ac:dyDescent="0.15">
      <c r="J3" s="363" t="str">
        <f>'はじめに（PC）'!D5&amp;""</f>
        <v>〇〇〇〇組織</v>
      </c>
    </row>
    <row r="4" spans="2:10" s="17" customFormat="1" ht="14.25" customHeight="1" x14ac:dyDescent="0.15">
      <c r="B4" s="62"/>
      <c r="C4" s="62"/>
      <c r="D4" s="76"/>
      <c r="E4" s="62"/>
      <c r="F4" s="60"/>
      <c r="G4" s="62"/>
      <c r="H4" s="76"/>
      <c r="I4" s="62"/>
      <c r="J4" s="64"/>
    </row>
    <row r="5" spans="2:10" x14ac:dyDescent="0.15">
      <c r="B5" s="65"/>
      <c r="C5" s="66"/>
      <c r="D5" s="67"/>
      <c r="E5" s="67"/>
      <c r="F5" s="67"/>
      <c r="G5" s="67"/>
      <c r="H5" s="67"/>
      <c r="I5" s="67"/>
      <c r="J5" s="68"/>
    </row>
    <row r="6" spans="2:10" x14ac:dyDescent="0.15">
      <c r="B6" s="65"/>
      <c r="C6" s="69"/>
      <c r="J6" s="65"/>
    </row>
    <row r="7" spans="2:10" x14ac:dyDescent="0.15">
      <c r="B7" s="65"/>
      <c r="C7" s="69"/>
      <c r="J7" s="65"/>
    </row>
    <row r="8" spans="2:10" x14ac:dyDescent="0.15">
      <c r="B8" s="65"/>
      <c r="C8" s="69"/>
      <c r="J8" s="65"/>
    </row>
    <row r="9" spans="2:10" x14ac:dyDescent="0.15">
      <c r="B9" s="65"/>
      <c r="C9" s="69"/>
      <c r="J9" s="65"/>
    </row>
    <row r="10" spans="2:10" x14ac:dyDescent="0.15">
      <c r="B10" s="65"/>
      <c r="C10" s="69"/>
      <c r="J10" s="65"/>
    </row>
    <row r="11" spans="2:10" x14ac:dyDescent="0.15">
      <c r="B11" s="65"/>
      <c r="C11" s="69"/>
      <c r="J11" s="65"/>
    </row>
    <row r="12" spans="2:10" x14ac:dyDescent="0.15">
      <c r="B12" s="65"/>
      <c r="C12" s="69"/>
      <c r="J12" s="65"/>
    </row>
    <row r="13" spans="2:10" x14ac:dyDescent="0.15">
      <c r="B13" s="65"/>
      <c r="C13" s="69"/>
      <c r="J13" s="65"/>
    </row>
    <row r="14" spans="2:10" x14ac:dyDescent="0.15">
      <c r="B14" s="65"/>
      <c r="C14" s="69"/>
      <c r="J14" s="65"/>
    </row>
    <row r="15" spans="2:10" x14ac:dyDescent="0.15">
      <c r="B15" s="65"/>
      <c r="C15" s="69"/>
      <c r="J15" s="65"/>
    </row>
    <row r="16" spans="2:10" x14ac:dyDescent="0.15">
      <c r="B16" s="65"/>
      <c r="C16" s="69"/>
      <c r="J16" s="65"/>
    </row>
    <row r="17" spans="2:10" x14ac:dyDescent="0.15">
      <c r="B17" s="65"/>
      <c r="C17" s="69"/>
      <c r="J17" s="65"/>
    </row>
    <row r="18" spans="2:10" x14ac:dyDescent="0.15">
      <c r="B18" s="65"/>
      <c r="C18" s="69"/>
      <c r="J18" s="65"/>
    </row>
    <row r="19" spans="2:10" x14ac:dyDescent="0.15">
      <c r="B19" s="65"/>
      <c r="C19" s="69"/>
      <c r="J19" s="65"/>
    </row>
    <row r="20" spans="2:10" x14ac:dyDescent="0.15">
      <c r="B20" s="65"/>
      <c r="C20" s="69"/>
      <c r="J20" s="65"/>
    </row>
    <row r="21" spans="2:10" x14ac:dyDescent="0.15">
      <c r="B21" s="65"/>
      <c r="C21" s="69"/>
      <c r="J21" s="65"/>
    </row>
    <row r="22" spans="2:10" x14ac:dyDescent="0.15">
      <c r="B22" s="65"/>
      <c r="C22" s="69"/>
      <c r="J22" s="65"/>
    </row>
    <row r="23" spans="2:10" x14ac:dyDescent="0.15">
      <c r="B23" s="65"/>
      <c r="C23" s="69"/>
      <c r="J23" s="65"/>
    </row>
    <row r="24" spans="2:10" x14ac:dyDescent="0.15">
      <c r="B24" s="65"/>
      <c r="C24" s="69"/>
      <c r="J24" s="65"/>
    </row>
    <row r="25" spans="2:10" x14ac:dyDescent="0.15">
      <c r="B25" s="65"/>
      <c r="C25" s="69"/>
      <c r="J25" s="65"/>
    </row>
    <row r="26" spans="2:10" x14ac:dyDescent="0.15">
      <c r="B26" s="65"/>
      <c r="C26" s="69"/>
      <c r="J26" s="65"/>
    </row>
    <row r="27" spans="2:10" x14ac:dyDescent="0.15">
      <c r="B27" s="65"/>
      <c r="C27" s="69"/>
      <c r="J27" s="65"/>
    </row>
    <row r="28" spans="2:10" x14ac:dyDescent="0.15">
      <c r="B28" s="65"/>
      <c r="C28" s="69"/>
      <c r="J28" s="65"/>
    </row>
    <row r="29" spans="2:10" x14ac:dyDescent="0.15">
      <c r="B29" s="65"/>
      <c r="C29" s="69"/>
      <c r="J29" s="65"/>
    </row>
    <row r="30" spans="2:10" x14ac:dyDescent="0.15">
      <c r="B30" s="65"/>
      <c r="C30" s="69"/>
      <c r="J30" s="65"/>
    </row>
    <row r="31" spans="2:10" x14ac:dyDescent="0.15">
      <c r="B31" s="65"/>
      <c r="C31" s="70"/>
      <c r="D31" s="21"/>
      <c r="E31" s="21"/>
      <c r="F31" s="21"/>
      <c r="G31" s="21"/>
      <c r="H31" s="21"/>
      <c r="I31" s="21"/>
      <c r="J31" s="71"/>
    </row>
    <row r="32" spans="2:10" x14ac:dyDescent="0.15">
      <c r="C32" s="7" t="s">
        <v>4674</v>
      </c>
    </row>
  </sheetData>
  <phoneticPr fontId="7"/>
  <printOptions horizontalCentered="1"/>
  <pageMargins left="0.31496062992125984" right="0.31496062992125984" top="0.74803149606299213" bottom="0.55118110236220474" header="0.31496062992125984" footer="0.31496062992125984"/>
  <pageSetup paperSize="9" scale="91" orientation="landscape" blackAndWhite="1"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4" tint="0.79998168889431442"/>
    <pageSetUpPr fitToPage="1"/>
  </sheetPr>
  <dimension ref="A1:AS73"/>
  <sheetViews>
    <sheetView showGridLines="0" view="pageBreakPreview" zoomScaleNormal="100" zoomScaleSheetLayoutView="100" workbookViewId="0">
      <selection activeCell="C14" sqref="C14"/>
    </sheetView>
  </sheetViews>
  <sheetFormatPr defaultColWidth="5.625" defaultRowHeight="18.75" x14ac:dyDescent="0.45"/>
  <cols>
    <col min="1" max="1" width="3.875" style="364" customWidth="1"/>
    <col min="2" max="2" width="11.625" style="364" customWidth="1"/>
    <col min="3" max="3" width="29.125" style="364" customWidth="1"/>
    <col min="4" max="4" width="31.25" style="364" customWidth="1"/>
    <col min="5" max="5" width="10.75" style="364" customWidth="1"/>
    <col min="6" max="6" width="3.875" style="364" customWidth="1"/>
    <col min="7" max="7" width="5.625" style="364"/>
    <col min="8" max="8" width="9" style="364" customWidth="1"/>
    <col min="9" max="22" width="3" style="364" customWidth="1"/>
    <col min="23" max="23" width="7.125" style="364" customWidth="1"/>
    <col min="24" max="26" width="5.625" style="364"/>
    <col min="27" max="27" width="7.125" style="364" customWidth="1"/>
    <col min="28" max="30" width="5.625" style="364"/>
    <col min="31" max="31" width="7.5" style="364" bestFit="1" customWidth="1"/>
    <col min="32" max="42" width="4.5" style="364" customWidth="1"/>
    <col min="43" max="43" width="4.75" style="364" customWidth="1"/>
    <col min="44" max="44" width="4.5" style="364" customWidth="1"/>
    <col min="45" max="45" width="6.625" style="364" customWidth="1"/>
    <col min="46" max="46" width="6.875" style="364" customWidth="1"/>
    <col min="47" max="16384" width="5.625" style="364"/>
  </cols>
  <sheetData>
    <row r="1" spans="1:45" x14ac:dyDescent="0.45">
      <c r="F1" s="382" t="s">
        <v>4620</v>
      </c>
      <c r="V1" s="380"/>
    </row>
    <row r="2" spans="1:45" x14ac:dyDescent="0.45">
      <c r="D2" s="2444" t="s">
        <v>6910</v>
      </c>
      <c r="E2" s="2444"/>
      <c r="F2" s="382"/>
      <c r="V2" s="380"/>
    </row>
    <row r="3" spans="1:45" s="374" customFormat="1" ht="28.5" customHeight="1" x14ac:dyDescent="0.4">
      <c r="A3" s="2427" t="str">
        <f>'様式第1-1号'!E6&amp;"構成員一覧"</f>
        <v>〇〇〇〇組織構成員一覧</v>
      </c>
      <c r="B3" s="2427"/>
      <c r="C3" s="2427"/>
      <c r="D3" s="2427"/>
      <c r="E3" s="2427"/>
      <c r="F3" s="2427"/>
      <c r="V3" s="369"/>
      <c r="AE3" s="1366"/>
      <c r="AF3" s="2450" t="s">
        <v>6877</v>
      </c>
      <c r="AG3" s="2451"/>
      <c r="AH3" s="2451"/>
      <c r="AI3" s="2451"/>
      <c r="AJ3" s="2451"/>
      <c r="AK3" s="2451"/>
      <c r="AL3" s="2451"/>
      <c r="AM3" s="2451"/>
      <c r="AN3" s="2451"/>
      <c r="AO3" s="2451"/>
      <c r="AP3" s="2451"/>
      <c r="AQ3" s="2451"/>
      <c r="AR3" s="2452"/>
      <c r="AS3" s="1367"/>
    </row>
    <row r="4" spans="1:45" ht="36" customHeight="1" x14ac:dyDescent="0.45">
      <c r="B4" s="2428" t="str">
        <f>"以下３．の構成員は、"&amp;'様式第1-1号'!E6&amp;"へ参加するとともに、活動組織の代表、役員を下記１．２．のとおり定めます。
"</f>
        <v xml:space="preserve">以下３．の構成員は、〇〇〇〇組織へ参加するとともに、活動組織の代表、役員を下記１．２．のとおり定めます。
</v>
      </c>
      <c r="C4" s="2428"/>
      <c r="D4" s="2428"/>
      <c r="E4" s="2428"/>
      <c r="V4" s="381"/>
      <c r="AE4" s="1368"/>
      <c r="AF4" s="2470" t="s">
        <v>6878</v>
      </c>
      <c r="AG4" s="2470"/>
      <c r="AH4" s="2470"/>
      <c r="AI4" s="2470"/>
      <c r="AJ4" s="2453" t="s">
        <v>6879</v>
      </c>
      <c r="AK4" s="2454"/>
      <c r="AL4" s="2454"/>
      <c r="AM4" s="2454"/>
      <c r="AN4" s="2454"/>
      <c r="AO4" s="2454"/>
      <c r="AP4" s="2454"/>
      <c r="AQ4" s="2454"/>
      <c r="AR4" s="2455"/>
      <c r="AS4" s="1365"/>
    </row>
    <row r="5" spans="1:45" s="374" customFormat="1" ht="22.5" customHeight="1" x14ac:dyDescent="0.15">
      <c r="A5" s="379" t="s">
        <v>4619</v>
      </c>
      <c r="V5" s="380"/>
      <c r="AE5" s="1366"/>
      <c r="AF5" s="2465" t="s">
        <v>6880</v>
      </c>
      <c r="AG5" s="2466" t="s">
        <v>6881</v>
      </c>
      <c r="AH5" s="2466"/>
      <c r="AI5" s="2466"/>
      <c r="AJ5" s="2467" t="s">
        <v>6880</v>
      </c>
      <c r="AK5" s="2456" t="s">
        <v>6881</v>
      </c>
      <c r="AL5" s="2457"/>
      <c r="AM5" s="2457"/>
      <c r="AN5" s="2457"/>
      <c r="AO5" s="2457"/>
      <c r="AP5" s="2457"/>
      <c r="AQ5" s="2457"/>
      <c r="AR5" s="2458"/>
      <c r="AS5" s="1367"/>
    </row>
    <row r="6" spans="1:45" ht="12" customHeight="1" x14ac:dyDescent="0.45">
      <c r="B6" s="2434" t="s">
        <v>4616</v>
      </c>
      <c r="C6" s="2432" t="s">
        <v>4607</v>
      </c>
      <c r="D6" s="2436" t="s">
        <v>4787</v>
      </c>
      <c r="E6" s="621"/>
      <c r="AE6" s="1368"/>
      <c r="AF6" s="2465"/>
      <c r="AG6" s="2466"/>
      <c r="AH6" s="2466"/>
      <c r="AI6" s="2466"/>
      <c r="AJ6" s="2468"/>
      <c r="AK6" s="2459"/>
      <c r="AL6" s="2460"/>
      <c r="AM6" s="2460"/>
      <c r="AN6" s="2460"/>
      <c r="AO6" s="2460"/>
      <c r="AP6" s="2460"/>
      <c r="AQ6" s="2460"/>
      <c r="AR6" s="2461"/>
      <c r="AS6" s="1365"/>
    </row>
    <row r="7" spans="1:45" ht="12" customHeight="1" x14ac:dyDescent="0.45">
      <c r="B7" s="2435"/>
      <c r="C7" s="2433"/>
      <c r="D7" s="2437"/>
      <c r="E7" s="1376" t="s">
        <v>4786</v>
      </c>
      <c r="AE7" s="1368"/>
      <c r="AF7" s="2465"/>
      <c r="AG7" s="2466"/>
      <c r="AH7" s="2466"/>
      <c r="AI7" s="2466"/>
      <c r="AJ7" s="2469"/>
      <c r="AK7" s="2462"/>
      <c r="AL7" s="2463"/>
      <c r="AM7" s="2463"/>
      <c r="AN7" s="2463"/>
      <c r="AO7" s="2463"/>
      <c r="AP7" s="2463"/>
      <c r="AQ7" s="2463"/>
      <c r="AR7" s="2464"/>
      <c r="AS7" s="1365"/>
    </row>
    <row r="8" spans="1:45" ht="22.5" customHeight="1" x14ac:dyDescent="0.45">
      <c r="B8" s="1377"/>
      <c r="C8" s="1378" t="str">
        <f>'はじめに（PC）'!D6&amp;""</f>
        <v>〇〇　〇〇</v>
      </c>
      <c r="D8" s="1374"/>
      <c r="E8" s="1146"/>
      <c r="H8" s="374"/>
      <c r="I8" s="374"/>
      <c r="J8" s="374"/>
      <c r="K8" s="374"/>
      <c r="L8" s="374"/>
      <c r="M8" s="374"/>
      <c r="N8" s="374"/>
      <c r="O8" s="374"/>
      <c r="P8" s="374"/>
      <c r="Q8" s="374"/>
      <c r="R8" s="374"/>
      <c r="S8" s="374"/>
      <c r="T8" s="374"/>
      <c r="U8" s="374"/>
      <c r="V8" s="374"/>
      <c r="AE8" s="1368"/>
      <c r="AF8" s="2447" t="s">
        <v>244</v>
      </c>
      <c r="AG8" s="2447" t="s">
        <v>256</v>
      </c>
      <c r="AH8" s="2447" t="s">
        <v>265</v>
      </c>
      <c r="AI8" s="2447" t="s">
        <v>269</v>
      </c>
      <c r="AJ8" s="2447" t="s">
        <v>277</v>
      </c>
      <c r="AK8" s="2447" t="s">
        <v>281</v>
      </c>
      <c r="AL8" s="2447" t="s">
        <v>283</v>
      </c>
      <c r="AM8" s="2447" t="s">
        <v>288</v>
      </c>
      <c r="AN8" s="2447" t="s">
        <v>292</v>
      </c>
      <c r="AO8" s="2447" t="s">
        <v>6899</v>
      </c>
      <c r="AP8" s="2447" t="s">
        <v>297</v>
      </c>
      <c r="AQ8" s="2447" t="s">
        <v>6900</v>
      </c>
      <c r="AR8" s="2447" t="s">
        <v>303</v>
      </c>
      <c r="AS8" s="1365"/>
    </row>
    <row r="9" spans="1:45" s="374" customFormat="1" ht="22.5" customHeight="1" x14ac:dyDescent="0.45">
      <c r="A9" s="379" t="s">
        <v>4617</v>
      </c>
      <c r="B9" s="370"/>
      <c r="E9" s="370"/>
      <c r="I9" s="372"/>
      <c r="J9" s="372"/>
      <c r="K9" s="372"/>
      <c r="L9" s="372"/>
      <c r="M9" s="372"/>
      <c r="N9" s="372"/>
      <c r="O9" s="372"/>
      <c r="P9" s="372"/>
      <c r="Q9" s="372"/>
      <c r="R9" s="372"/>
      <c r="S9" s="372"/>
      <c r="T9" s="372"/>
      <c r="U9" s="372"/>
      <c r="AE9" s="1366"/>
      <c r="AF9" s="2447"/>
      <c r="AG9" s="2447"/>
      <c r="AH9" s="2447"/>
      <c r="AI9" s="2447"/>
      <c r="AJ9" s="2447"/>
      <c r="AK9" s="2447"/>
      <c r="AL9" s="2447"/>
      <c r="AM9" s="2447"/>
      <c r="AN9" s="2447"/>
      <c r="AO9" s="2447"/>
      <c r="AP9" s="2447"/>
      <c r="AQ9" s="2447"/>
      <c r="AR9" s="2447"/>
      <c r="AS9" s="1367"/>
    </row>
    <row r="10" spans="1:45" ht="12" customHeight="1" x14ac:dyDescent="0.45">
      <c r="B10" s="2434" t="s">
        <v>4616</v>
      </c>
      <c r="C10" s="2432" t="s">
        <v>4607</v>
      </c>
      <c r="D10" s="2436" t="s">
        <v>4787</v>
      </c>
      <c r="E10" s="1145"/>
      <c r="AE10" s="1368"/>
      <c r="AF10" s="2447"/>
      <c r="AG10" s="2447"/>
      <c r="AH10" s="2447"/>
      <c r="AI10" s="2447"/>
      <c r="AJ10" s="2447"/>
      <c r="AK10" s="2447"/>
      <c r="AL10" s="2447"/>
      <c r="AM10" s="2447"/>
      <c r="AN10" s="2447"/>
      <c r="AO10" s="2447"/>
      <c r="AP10" s="2447"/>
      <c r="AQ10" s="2447"/>
      <c r="AR10" s="2447"/>
      <c r="AS10" s="1365"/>
    </row>
    <row r="11" spans="1:45" ht="12" customHeight="1" x14ac:dyDescent="0.45">
      <c r="B11" s="2435"/>
      <c r="C11" s="2433"/>
      <c r="D11" s="2437"/>
      <c r="E11" s="1372" t="s">
        <v>4786</v>
      </c>
      <c r="AE11" s="1368"/>
      <c r="AF11" s="2447"/>
      <c r="AG11" s="2447"/>
      <c r="AH11" s="2447"/>
      <c r="AI11" s="2447"/>
      <c r="AJ11" s="2447"/>
      <c r="AK11" s="2447"/>
      <c r="AL11" s="2447"/>
      <c r="AM11" s="2447"/>
      <c r="AN11" s="2447"/>
      <c r="AO11" s="2447"/>
      <c r="AP11" s="2447"/>
      <c r="AQ11" s="2447"/>
      <c r="AR11" s="2447"/>
      <c r="AS11" s="1365"/>
    </row>
    <row r="12" spans="1:45" s="372" customFormat="1" ht="22.5" customHeight="1" x14ac:dyDescent="0.45">
      <c r="B12" s="1147"/>
      <c r="C12" s="1147"/>
      <c r="D12" s="1374"/>
      <c r="E12" s="1146"/>
      <c r="AE12" s="1369"/>
      <c r="AF12" s="2447"/>
      <c r="AG12" s="2447"/>
      <c r="AH12" s="2447"/>
      <c r="AI12" s="2447"/>
      <c r="AJ12" s="2447"/>
      <c r="AK12" s="2447"/>
      <c r="AL12" s="2447"/>
      <c r="AM12" s="2447"/>
      <c r="AN12" s="2447"/>
      <c r="AO12" s="2447"/>
      <c r="AP12" s="2447"/>
      <c r="AQ12" s="2447"/>
      <c r="AR12" s="2447"/>
      <c r="AS12" s="1370"/>
    </row>
    <row r="13" spans="1:45" s="372" customFormat="1" ht="22.5" customHeight="1" x14ac:dyDescent="0.45">
      <c r="B13" s="1147"/>
      <c r="C13" s="1147"/>
      <c r="D13" s="1374"/>
      <c r="E13" s="1146"/>
      <c r="AE13" s="1369"/>
      <c r="AF13" s="2447"/>
      <c r="AG13" s="2447"/>
      <c r="AH13" s="2447"/>
      <c r="AI13" s="2447"/>
      <c r="AJ13" s="2447"/>
      <c r="AK13" s="2447"/>
      <c r="AL13" s="2447"/>
      <c r="AM13" s="2447"/>
      <c r="AN13" s="2447"/>
      <c r="AO13" s="2447"/>
      <c r="AP13" s="2447"/>
      <c r="AQ13" s="2447"/>
      <c r="AR13" s="2447"/>
      <c r="AS13" s="1370"/>
    </row>
    <row r="14" spans="1:45" s="372" customFormat="1" ht="22.5" customHeight="1" x14ac:dyDescent="0.45">
      <c r="B14" s="1147"/>
      <c r="C14" s="1147"/>
      <c r="D14" s="1375"/>
      <c r="E14" s="1146"/>
      <c r="AE14" s="1369"/>
      <c r="AF14" s="2447"/>
      <c r="AG14" s="2447"/>
      <c r="AH14" s="2447"/>
      <c r="AI14" s="2447"/>
      <c r="AJ14" s="2447"/>
      <c r="AK14" s="2447"/>
      <c r="AL14" s="2447"/>
      <c r="AM14" s="2447"/>
      <c r="AN14" s="2447"/>
      <c r="AO14" s="2447"/>
      <c r="AP14" s="2447"/>
      <c r="AQ14" s="2447"/>
      <c r="AR14" s="2447"/>
      <c r="AS14" s="1370"/>
    </row>
    <row r="15" spans="1:45" s="372" customFormat="1" ht="22.5" customHeight="1" x14ac:dyDescent="0.45">
      <c r="B15" s="1147"/>
      <c r="C15" s="1147"/>
      <c r="D15" s="1375"/>
      <c r="E15" s="1146"/>
      <c r="AE15" s="1369"/>
      <c r="AF15" s="2447"/>
      <c r="AG15" s="2447"/>
      <c r="AH15" s="2447"/>
      <c r="AI15" s="2447"/>
      <c r="AJ15" s="2447"/>
      <c r="AK15" s="2447"/>
      <c r="AL15" s="2447"/>
      <c r="AM15" s="2447"/>
      <c r="AN15" s="2447"/>
      <c r="AO15" s="2447"/>
      <c r="AP15" s="2447"/>
      <c r="AQ15" s="2447"/>
      <c r="AR15" s="2447"/>
      <c r="AS15" s="1370"/>
    </row>
    <row r="16" spans="1:45" s="372" customFormat="1" ht="22.5" customHeight="1" x14ac:dyDescent="0.45">
      <c r="B16" s="1147"/>
      <c r="C16" s="1147"/>
      <c r="D16" s="1375"/>
      <c r="E16" s="1146"/>
      <c r="H16" s="374"/>
      <c r="I16" s="374"/>
      <c r="J16" s="374"/>
      <c r="K16" s="374"/>
      <c r="L16" s="374"/>
      <c r="M16" s="374"/>
      <c r="N16" s="374"/>
      <c r="O16" s="374"/>
      <c r="P16" s="374"/>
      <c r="Q16" s="374"/>
      <c r="R16" s="374"/>
      <c r="S16" s="374"/>
      <c r="T16" s="374"/>
      <c r="U16" s="374"/>
      <c r="V16" s="374"/>
      <c r="AE16" s="1369"/>
      <c r="AF16" s="2447"/>
      <c r="AG16" s="2447"/>
      <c r="AH16" s="2447"/>
      <c r="AI16" s="2447"/>
      <c r="AJ16" s="2447"/>
      <c r="AK16" s="2447"/>
      <c r="AL16" s="2447"/>
      <c r="AM16" s="2447"/>
      <c r="AN16" s="2447"/>
      <c r="AO16" s="2447"/>
      <c r="AP16" s="2447"/>
      <c r="AQ16" s="2447"/>
      <c r="AR16" s="2447"/>
      <c r="AS16" s="1370"/>
    </row>
    <row r="17" spans="1:45" s="372" customFormat="1" ht="22.5" customHeight="1" x14ac:dyDescent="0.45">
      <c r="B17" s="520"/>
      <c r="C17" s="520"/>
      <c r="D17" s="521"/>
      <c r="E17" s="521"/>
      <c r="H17" s="374"/>
      <c r="I17" s="374"/>
      <c r="J17" s="374"/>
      <c r="K17" s="374"/>
      <c r="L17" s="374"/>
      <c r="M17" s="374"/>
      <c r="N17" s="374"/>
      <c r="O17" s="374"/>
      <c r="P17" s="374"/>
      <c r="Q17" s="374"/>
      <c r="R17" s="374"/>
      <c r="S17" s="374"/>
      <c r="T17" s="374"/>
      <c r="U17" s="374"/>
      <c r="V17" s="374"/>
      <c r="AE17" s="1369"/>
      <c r="AF17" s="2447"/>
      <c r="AG17" s="2447"/>
      <c r="AH17" s="2447"/>
      <c r="AI17" s="2447"/>
      <c r="AJ17" s="2447"/>
      <c r="AK17" s="2447"/>
      <c r="AL17" s="2447"/>
      <c r="AM17" s="2447"/>
      <c r="AN17" s="2447"/>
      <c r="AO17" s="2447"/>
      <c r="AP17" s="2447"/>
      <c r="AQ17" s="2447"/>
      <c r="AR17" s="2447"/>
      <c r="AS17" s="1370"/>
    </row>
    <row r="18" spans="1:45" s="374" customFormat="1" ht="17.25" customHeight="1" x14ac:dyDescent="0.45">
      <c r="A18" s="379" t="s">
        <v>4615</v>
      </c>
      <c r="H18" s="364"/>
      <c r="I18" s="364"/>
      <c r="J18" s="364"/>
      <c r="K18" s="364"/>
      <c r="L18" s="364"/>
      <c r="M18" s="364"/>
      <c r="N18" s="364"/>
      <c r="O18" s="364"/>
      <c r="P18" s="364"/>
      <c r="Q18" s="364"/>
      <c r="R18" s="364"/>
      <c r="S18" s="364"/>
      <c r="T18" s="364"/>
      <c r="U18" s="364"/>
      <c r="V18" s="364"/>
      <c r="AE18" s="1366"/>
      <c r="AF18" s="2447"/>
      <c r="AG18" s="2447"/>
      <c r="AH18" s="2447"/>
      <c r="AI18" s="2447"/>
      <c r="AJ18" s="2447"/>
      <c r="AK18" s="2447"/>
      <c r="AL18" s="2447"/>
      <c r="AM18" s="2447"/>
      <c r="AN18" s="2447"/>
      <c r="AO18" s="2447"/>
      <c r="AP18" s="2447"/>
      <c r="AQ18" s="2447"/>
      <c r="AR18" s="2447"/>
      <c r="AS18" s="1367"/>
    </row>
    <row r="19" spans="1:45" s="374" customFormat="1" ht="15.75" customHeight="1" x14ac:dyDescent="0.45">
      <c r="A19" s="379"/>
      <c r="B19" s="2430" t="s">
        <v>4614</v>
      </c>
      <c r="C19" s="2431"/>
      <c r="D19" s="2431"/>
      <c r="E19" s="2431"/>
      <c r="H19" s="364"/>
      <c r="I19" s="364"/>
      <c r="J19" s="364"/>
      <c r="K19" s="364"/>
      <c r="L19" s="364"/>
      <c r="M19" s="364"/>
      <c r="N19" s="364"/>
      <c r="O19" s="364"/>
      <c r="P19" s="364"/>
      <c r="Q19" s="364"/>
      <c r="R19" s="364"/>
      <c r="S19" s="364"/>
      <c r="T19" s="364"/>
      <c r="U19" s="364"/>
      <c r="V19" s="364"/>
      <c r="AE19" s="1366"/>
      <c r="AF19" s="2447"/>
      <c r="AG19" s="2447"/>
      <c r="AH19" s="2447"/>
      <c r="AI19" s="2447"/>
      <c r="AJ19" s="2447"/>
      <c r="AK19" s="2447"/>
      <c r="AL19" s="2447"/>
      <c r="AM19" s="2447"/>
      <c r="AN19" s="2447"/>
      <c r="AO19" s="2447"/>
      <c r="AP19" s="2447"/>
      <c r="AQ19" s="2447"/>
      <c r="AR19" s="2447"/>
      <c r="AS19" s="1367"/>
    </row>
    <row r="20" spans="1:45" s="374" customFormat="1" ht="18" customHeight="1" x14ac:dyDescent="0.45">
      <c r="A20" s="379"/>
      <c r="B20" s="378" t="s">
        <v>4613</v>
      </c>
      <c r="C20" s="378"/>
      <c r="D20" s="378"/>
      <c r="E20" s="378"/>
      <c r="H20" s="364"/>
      <c r="I20" s="364"/>
      <c r="J20" s="364"/>
      <c r="K20" s="364"/>
      <c r="L20" s="364"/>
      <c r="M20" s="364"/>
      <c r="N20" s="364"/>
      <c r="O20" s="364"/>
      <c r="P20" s="364"/>
      <c r="Q20" s="364"/>
      <c r="R20" s="364"/>
      <c r="S20" s="364"/>
      <c r="T20" s="364"/>
      <c r="U20" s="364"/>
      <c r="V20" s="364"/>
      <c r="AE20" s="1366"/>
      <c r="AF20" s="2447"/>
      <c r="AG20" s="2447"/>
      <c r="AH20" s="2447"/>
      <c r="AI20" s="2447"/>
      <c r="AJ20" s="2447"/>
      <c r="AK20" s="2447"/>
      <c r="AL20" s="2447"/>
      <c r="AM20" s="2447"/>
      <c r="AN20" s="2447"/>
      <c r="AO20" s="2447"/>
      <c r="AP20" s="2447"/>
      <c r="AQ20" s="2447"/>
      <c r="AR20" s="2447"/>
      <c r="AS20" s="1367"/>
    </row>
    <row r="21" spans="1:45" ht="22.5" customHeight="1" x14ac:dyDescent="0.45">
      <c r="A21" s="2445" t="s">
        <v>4612</v>
      </c>
      <c r="B21" s="2445"/>
      <c r="C21" s="2445"/>
      <c r="D21" s="377"/>
      <c r="AE21" s="1371" t="s">
        <v>4618</v>
      </c>
      <c r="AF21" s="1371">
        <f t="shared" ref="AF21:AR21" si="0">COUNTIF($B24:$B62,AF8)</f>
        <v>0</v>
      </c>
      <c r="AG21" s="1371">
        <f t="shared" si="0"/>
        <v>0</v>
      </c>
      <c r="AH21" s="1371">
        <f t="shared" si="0"/>
        <v>0</v>
      </c>
      <c r="AI21" s="1371">
        <f t="shared" si="0"/>
        <v>0</v>
      </c>
      <c r="AJ21" s="1371">
        <f t="shared" si="0"/>
        <v>0</v>
      </c>
      <c r="AK21" s="1371">
        <f t="shared" si="0"/>
        <v>0</v>
      </c>
      <c r="AL21" s="1371">
        <f t="shared" si="0"/>
        <v>0</v>
      </c>
      <c r="AM21" s="1371">
        <f t="shared" si="0"/>
        <v>0</v>
      </c>
      <c r="AN21" s="1371">
        <f t="shared" si="0"/>
        <v>0</v>
      </c>
      <c r="AO21" s="1371">
        <f t="shared" si="0"/>
        <v>0</v>
      </c>
      <c r="AP21" s="1371">
        <f t="shared" si="0"/>
        <v>0</v>
      </c>
      <c r="AQ21" s="1371">
        <f t="shared" si="0"/>
        <v>0</v>
      </c>
      <c r="AR21" s="1371">
        <f t="shared" si="0"/>
        <v>0</v>
      </c>
      <c r="AS21" s="1365">
        <f>SUM(AF21:AR21)</f>
        <v>0</v>
      </c>
    </row>
    <row r="22" spans="1:45" ht="37.5" customHeight="1" x14ac:dyDescent="0.45">
      <c r="A22" s="372"/>
      <c r="B22" s="2429" t="s">
        <v>4611</v>
      </c>
      <c r="C22" s="2429"/>
      <c r="D22" s="2429"/>
      <c r="E22" s="2429"/>
      <c r="H22" s="374"/>
      <c r="I22" s="374"/>
      <c r="J22" s="374"/>
      <c r="K22" s="374"/>
      <c r="L22" s="374"/>
      <c r="M22" s="374"/>
      <c r="N22" s="374"/>
      <c r="O22" s="374"/>
      <c r="P22" s="374"/>
      <c r="Q22" s="374"/>
      <c r="R22" s="374"/>
      <c r="S22" s="374"/>
      <c r="T22" s="374"/>
      <c r="U22" s="374"/>
      <c r="V22" s="374"/>
      <c r="AF22" s="373"/>
      <c r="AG22" s="373"/>
      <c r="AH22" s="373"/>
      <c r="AI22" s="373"/>
      <c r="AJ22" s="373"/>
      <c r="AK22" s="373"/>
      <c r="AL22" s="373"/>
      <c r="AM22" s="373"/>
      <c r="AN22" s="373"/>
      <c r="AO22" s="373"/>
      <c r="AP22" s="373"/>
      <c r="AQ22" s="373"/>
      <c r="AR22" s="373"/>
    </row>
    <row r="23" spans="1:45" ht="12" customHeight="1" x14ac:dyDescent="0.45">
      <c r="B23" s="2434" t="s">
        <v>4896</v>
      </c>
      <c r="C23" s="2432" t="s">
        <v>4607</v>
      </c>
      <c r="D23" s="2436" t="s">
        <v>4787</v>
      </c>
      <c r="E23" s="1145"/>
      <c r="AF23" s="372"/>
      <c r="AG23" s="372"/>
      <c r="AH23" s="372"/>
      <c r="AI23" s="372"/>
      <c r="AJ23" s="372"/>
      <c r="AK23" s="372"/>
      <c r="AL23" s="372"/>
      <c r="AM23" s="372"/>
      <c r="AN23" s="372"/>
      <c r="AO23" s="372"/>
      <c r="AP23" s="372"/>
      <c r="AQ23" s="372"/>
      <c r="AR23" s="372"/>
      <c r="AS23" s="373"/>
    </row>
    <row r="24" spans="1:45" ht="12" customHeight="1" x14ac:dyDescent="0.45">
      <c r="B24" s="2435"/>
      <c r="C24" s="2433"/>
      <c r="D24" s="2437"/>
      <c r="E24" s="1372" t="s">
        <v>4786</v>
      </c>
      <c r="AE24" s="373"/>
      <c r="AF24" s="372"/>
      <c r="AG24" s="40"/>
      <c r="AH24" s="372"/>
      <c r="AI24" s="372"/>
      <c r="AJ24" s="372"/>
      <c r="AK24" s="372"/>
      <c r="AL24" s="372"/>
      <c r="AM24" s="372"/>
      <c r="AN24" s="372"/>
      <c r="AO24" s="372"/>
      <c r="AP24" s="372"/>
      <c r="AQ24" s="372"/>
      <c r="AR24" s="372"/>
      <c r="AS24" s="372"/>
    </row>
    <row r="25" spans="1:45" s="373" customFormat="1" ht="22.5" customHeight="1" x14ac:dyDescent="0.45">
      <c r="B25" s="1373"/>
      <c r="C25" s="1147"/>
      <c r="D25" s="1374"/>
      <c r="E25" s="1146"/>
      <c r="AF25" s="364"/>
      <c r="AG25" s="40"/>
      <c r="AH25" s="364"/>
      <c r="AI25" s="364"/>
      <c r="AJ25" s="364"/>
      <c r="AK25" s="364"/>
      <c r="AL25" s="364"/>
      <c r="AM25" s="364"/>
      <c r="AN25" s="364"/>
      <c r="AO25" s="364"/>
      <c r="AP25" s="364"/>
      <c r="AQ25" s="364"/>
      <c r="AR25" s="364"/>
      <c r="AS25" s="372"/>
    </row>
    <row r="26" spans="1:45" s="373" customFormat="1" ht="22.5" customHeight="1" x14ac:dyDescent="0.45">
      <c r="B26" s="1373"/>
      <c r="C26" s="1147"/>
      <c r="D26" s="1374"/>
      <c r="E26" s="1146"/>
      <c r="AF26" s="364"/>
      <c r="AG26" s="40"/>
      <c r="AH26" s="364"/>
      <c r="AI26" s="364"/>
      <c r="AJ26" s="364"/>
      <c r="AK26" s="364"/>
      <c r="AL26" s="364"/>
      <c r="AM26" s="364"/>
      <c r="AN26" s="364"/>
      <c r="AO26" s="364"/>
      <c r="AP26" s="364"/>
      <c r="AQ26" s="364"/>
      <c r="AR26" s="364"/>
      <c r="AS26" s="372"/>
    </row>
    <row r="27" spans="1:45" s="373" customFormat="1" ht="22.5" customHeight="1" x14ac:dyDescent="0.45">
      <c r="B27" s="1373"/>
      <c r="C27" s="1147"/>
      <c r="D27" s="1374"/>
      <c r="E27" s="1146"/>
      <c r="AE27" s="372"/>
      <c r="AF27" s="364"/>
      <c r="AG27" s="40"/>
      <c r="AH27" s="364"/>
      <c r="AI27" s="364"/>
      <c r="AJ27" s="364"/>
      <c r="AK27" s="364"/>
      <c r="AL27" s="364"/>
      <c r="AM27" s="364"/>
      <c r="AN27" s="364"/>
      <c r="AO27" s="364"/>
      <c r="AP27" s="364"/>
      <c r="AQ27" s="364"/>
      <c r="AR27" s="364"/>
      <c r="AS27" s="364"/>
    </row>
    <row r="28" spans="1:45" s="373" customFormat="1" ht="22.5" customHeight="1" x14ac:dyDescent="0.45">
      <c r="B28" s="1373"/>
      <c r="C28" s="1147"/>
      <c r="D28" s="1374"/>
      <c r="E28" s="1146"/>
      <c r="AE28" s="372"/>
      <c r="AF28" s="364"/>
      <c r="AG28" s="40"/>
      <c r="AH28" s="364"/>
      <c r="AI28" s="364"/>
      <c r="AJ28" s="364"/>
      <c r="AK28" s="364"/>
      <c r="AL28" s="364"/>
      <c r="AM28" s="364"/>
      <c r="AN28" s="364"/>
      <c r="AO28" s="364"/>
      <c r="AP28" s="364"/>
      <c r="AQ28" s="364"/>
      <c r="AR28" s="364"/>
      <c r="AS28" s="364"/>
    </row>
    <row r="29" spans="1:45" s="372" customFormat="1" ht="22.5" customHeight="1" x14ac:dyDescent="0.45">
      <c r="B29" s="1373"/>
      <c r="C29" s="1147"/>
      <c r="D29" s="1374"/>
      <c r="E29" s="1146"/>
      <c r="H29" s="364"/>
      <c r="I29" s="364"/>
      <c r="J29" s="364"/>
      <c r="K29" s="364"/>
      <c r="L29" s="364"/>
      <c r="M29" s="364"/>
      <c r="N29" s="364"/>
      <c r="O29" s="364"/>
      <c r="P29" s="364"/>
      <c r="Q29" s="364"/>
      <c r="R29" s="364"/>
      <c r="S29" s="364"/>
      <c r="T29" s="364"/>
      <c r="U29" s="364"/>
      <c r="V29" s="364"/>
      <c r="AF29" s="364"/>
      <c r="AG29" s="40"/>
      <c r="AH29" s="364"/>
      <c r="AI29" s="364"/>
      <c r="AJ29" s="364"/>
      <c r="AK29" s="364"/>
      <c r="AL29" s="364"/>
      <c r="AM29" s="364"/>
      <c r="AN29" s="364"/>
      <c r="AO29" s="364"/>
      <c r="AP29" s="364"/>
      <c r="AQ29" s="364"/>
      <c r="AR29" s="364"/>
      <c r="AS29" s="364"/>
    </row>
    <row r="30" spans="1:45" s="372" customFormat="1" ht="24" customHeight="1" x14ac:dyDescent="0.45">
      <c r="B30" s="2443" t="s">
        <v>169</v>
      </c>
      <c r="C30" s="2443"/>
      <c r="D30" s="2443"/>
      <c r="E30" s="2443"/>
      <c r="H30" s="364"/>
      <c r="I30" s="364"/>
      <c r="J30" s="364"/>
      <c r="K30" s="364"/>
      <c r="L30" s="364"/>
      <c r="M30" s="364"/>
      <c r="N30" s="364"/>
      <c r="O30" s="364"/>
      <c r="P30" s="364"/>
      <c r="Q30" s="364"/>
      <c r="R30" s="364"/>
      <c r="S30" s="364"/>
      <c r="T30" s="364"/>
      <c r="U30" s="364"/>
      <c r="V30" s="364"/>
      <c r="AE30" s="364"/>
      <c r="AF30" s="373"/>
      <c r="AG30" s="40"/>
      <c r="AH30" s="373"/>
      <c r="AI30" s="373"/>
      <c r="AJ30" s="373"/>
      <c r="AK30" s="373"/>
      <c r="AL30" s="373"/>
      <c r="AM30" s="373"/>
      <c r="AN30" s="373"/>
      <c r="AO30" s="373"/>
      <c r="AP30" s="373"/>
      <c r="AQ30" s="373"/>
      <c r="AR30" s="373"/>
      <c r="AS30" s="364"/>
    </row>
    <row r="31" spans="1:45" ht="22.5" customHeight="1" x14ac:dyDescent="0.45">
      <c r="A31" s="372"/>
      <c r="B31" s="364" t="s">
        <v>4608</v>
      </c>
      <c r="D31" s="2440"/>
      <c r="E31" s="2440"/>
      <c r="H31" s="374"/>
      <c r="I31" s="374"/>
      <c r="J31" s="374"/>
      <c r="K31" s="374"/>
      <c r="L31" s="374"/>
      <c r="M31" s="374"/>
      <c r="N31" s="374"/>
      <c r="O31" s="374"/>
      <c r="P31" s="374"/>
      <c r="Q31" s="374"/>
      <c r="R31" s="374"/>
      <c r="S31" s="374"/>
      <c r="T31" s="374"/>
      <c r="U31" s="374"/>
      <c r="V31" s="374"/>
      <c r="AF31" s="373"/>
      <c r="AG31" s="40"/>
      <c r="AH31" s="373"/>
      <c r="AI31" s="373"/>
      <c r="AJ31" s="373"/>
      <c r="AK31" s="373"/>
      <c r="AL31" s="373"/>
      <c r="AM31" s="373"/>
      <c r="AN31" s="373"/>
      <c r="AO31" s="373"/>
      <c r="AP31" s="373"/>
      <c r="AQ31" s="373"/>
      <c r="AR31" s="373"/>
      <c r="AS31" s="373"/>
    </row>
    <row r="32" spans="1:45" ht="12" customHeight="1" x14ac:dyDescent="0.45">
      <c r="B32" s="2434" t="s">
        <v>4896</v>
      </c>
      <c r="C32" s="2432" t="s">
        <v>4607</v>
      </c>
      <c r="D32" s="2436" t="s">
        <v>4787</v>
      </c>
      <c r="E32" s="1145"/>
      <c r="F32" s="376"/>
      <c r="AF32" s="373"/>
      <c r="AG32" s="40"/>
      <c r="AH32" s="373"/>
      <c r="AI32" s="373"/>
      <c r="AJ32" s="373"/>
      <c r="AK32" s="373"/>
      <c r="AL32" s="373"/>
      <c r="AM32" s="373"/>
      <c r="AN32" s="373"/>
      <c r="AO32" s="373"/>
      <c r="AP32" s="373"/>
      <c r="AQ32" s="373"/>
      <c r="AR32" s="373"/>
      <c r="AS32" s="373"/>
    </row>
    <row r="33" spans="1:45" ht="12" customHeight="1" x14ac:dyDescent="0.45">
      <c r="B33" s="2435"/>
      <c r="C33" s="2433"/>
      <c r="D33" s="2437"/>
      <c r="E33" s="1372" t="s">
        <v>4786</v>
      </c>
      <c r="F33" s="376"/>
      <c r="AE33" s="373"/>
      <c r="AF33" s="373"/>
      <c r="AG33" s="40"/>
      <c r="AH33" s="373"/>
      <c r="AI33" s="373"/>
      <c r="AJ33" s="373"/>
      <c r="AK33" s="373"/>
      <c r="AL33" s="373"/>
      <c r="AM33" s="373"/>
      <c r="AN33" s="373"/>
      <c r="AO33" s="373"/>
      <c r="AP33" s="373"/>
      <c r="AQ33" s="373"/>
      <c r="AR33" s="373"/>
      <c r="AS33" s="373"/>
    </row>
    <row r="34" spans="1:45" s="373" customFormat="1" ht="22.5" customHeight="1" x14ac:dyDescent="0.45">
      <c r="B34" s="1373"/>
      <c r="C34" s="1147"/>
      <c r="D34" s="1374"/>
      <c r="E34" s="1146"/>
      <c r="AF34" s="364"/>
      <c r="AG34" s="40"/>
      <c r="AH34" s="364"/>
      <c r="AI34" s="364"/>
      <c r="AJ34" s="364"/>
      <c r="AK34" s="364"/>
      <c r="AL34" s="364"/>
      <c r="AM34" s="364"/>
      <c r="AN34" s="364"/>
      <c r="AO34" s="364"/>
      <c r="AP34" s="364"/>
      <c r="AQ34" s="364"/>
      <c r="AR34" s="364"/>
    </row>
    <row r="35" spans="1:45" s="373" customFormat="1" ht="22.5" customHeight="1" x14ac:dyDescent="0.45">
      <c r="B35" s="1373"/>
      <c r="C35" s="1147"/>
      <c r="D35" s="1374"/>
      <c r="E35" s="1146"/>
      <c r="AF35" s="364"/>
      <c r="AG35" s="40"/>
      <c r="AH35" s="364"/>
      <c r="AI35" s="364"/>
      <c r="AJ35" s="364"/>
      <c r="AK35" s="364"/>
      <c r="AL35" s="364"/>
      <c r="AM35" s="364"/>
      <c r="AN35" s="364"/>
      <c r="AO35" s="364"/>
      <c r="AP35" s="364"/>
      <c r="AQ35" s="364"/>
      <c r="AR35" s="364"/>
      <c r="AS35" s="364"/>
    </row>
    <row r="36" spans="1:45" s="373" customFormat="1" ht="22.5" customHeight="1" x14ac:dyDescent="0.45">
      <c r="B36" s="1373"/>
      <c r="C36" s="1147"/>
      <c r="D36" s="1374"/>
      <c r="E36" s="1146"/>
      <c r="AF36" s="364"/>
      <c r="AG36" s="40"/>
      <c r="AH36" s="364"/>
      <c r="AI36" s="364"/>
      <c r="AJ36" s="364"/>
      <c r="AK36" s="364"/>
      <c r="AL36" s="364"/>
      <c r="AM36" s="364"/>
      <c r="AN36" s="364"/>
      <c r="AO36" s="364"/>
      <c r="AP36" s="364"/>
      <c r="AQ36" s="364"/>
      <c r="AR36" s="364"/>
      <c r="AS36" s="364"/>
    </row>
    <row r="37" spans="1:45" s="373" customFormat="1" ht="22.5" customHeight="1" x14ac:dyDescent="0.45">
      <c r="B37" s="1373"/>
      <c r="C37" s="1147"/>
      <c r="D37" s="1374"/>
      <c r="E37" s="1146"/>
      <c r="AF37" s="364"/>
      <c r="AG37" s="40"/>
      <c r="AH37" s="364"/>
      <c r="AI37" s="364"/>
      <c r="AJ37" s="364"/>
      <c r="AK37" s="364"/>
      <c r="AL37" s="364"/>
      <c r="AM37" s="364"/>
      <c r="AN37" s="364"/>
      <c r="AO37" s="364"/>
      <c r="AP37" s="364"/>
      <c r="AQ37" s="364"/>
      <c r="AR37" s="364"/>
      <c r="AS37" s="364"/>
    </row>
    <row r="38" spans="1:45" s="373" customFormat="1" ht="19.5" x14ac:dyDescent="0.45">
      <c r="B38" s="1373"/>
      <c r="C38" s="1147"/>
      <c r="D38" s="1374"/>
      <c r="E38" s="1146"/>
      <c r="H38" s="364"/>
      <c r="I38" s="364"/>
      <c r="J38" s="364"/>
      <c r="K38" s="364"/>
      <c r="L38" s="364"/>
      <c r="M38" s="364"/>
      <c r="N38" s="364"/>
      <c r="O38" s="364"/>
      <c r="P38" s="364"/>
      <c r="Q38" s="364"/>
      <c r="R38" s="364"/>
      <c r="S38" s="364"/>
      <c r="T38" s="364"/>
      <c r="U38" s="364"/>
      <c r="V38" s="364"/>
      <c r="AF38" s="364"/>
      <c r="AG38" s="40"/>
      <c r="AH38" s="364"/>
      <c r="AI38" s="364"/>
      <c r="AJ38" s="364"/>
      <c r="AK38" s="364"/>
      <c r="AL38" s="364"/>
      <c r="AM38" s="364"/>
      <c r="AN38" s="364"/>
      <c r="AO38" s="364"/>
      <c r="AP38" s="364"/>
      <c r="AQ38" s="364"/>
      <c r="AR38" s="364"/>
      <c r="AS38" s="364"/>
    </row>
    <row r="39" spans="1:45" s="373" customFormat="1" x14ac:dyDescent="0.45">
      <c r="B39" s="2443" t="s">
        <v>169</v>
      </c>
      <c r="C39" s="2443"/>
      <c r="D39" s="2443"/>
      <c r="E39" s="2443"/>
      <c r="H39" s="364"/>
      <c r="I39" s="364"/>
      <c r="J39" s="364"/>
      <c r="K39" s="364"/>
      <c r="L39" s="364"/>
      <c r="M39" s="364"/>
      <c r="N39" s="364"/>
      <c r="O39" s="364"/>
      <c r="P39" s="364"/>
      <c r="Q39" s="364"/>
      <c r="R39" s="364"/>
      <c r="S39" s="364"/>
      <c r="T39" s="364"/>
      <c r="U39" s="364"/>
      <c r="V39" s="364"/>
      <c r="AE39" s="364"/>
      <c r="AF39" s="364"/>
      <c r="AG39" s="40"/>
      <c r="AH39" s="364"/>
      <c r="AI39" s="364"/>
      <c r="AJ39" s="364"/>
      <c r="AK39" s="364"/>
      <c r="AL39" s="364"/>
      <c r="AM39" s="364"/>
      <c r="AN39" s="364"/>
      <c r="AO39" s="364"/>
      <c r="AP39" s="364"/>
      <c r="AQ39" s="364"/>
      <c r="AR39" s="364"/>
      <c r="AS39" s="364"/>
    </row>
    <row r="40" spans="1:45" ht="22.5" customHeight="1" x14ac:dyDescent="0.45">
      <c r="A40" s="2445" t="s">
        <v>4610</v>
      </c>
      <c r="B40" s="2445"/>
      <c r="C40" s="2445"/>
      <c r="D40" s="377"/>
      <c r="AF40" s="373"/>
      <c r="AG40" s="40"/>
      <c r="AH40" s="373"/>
      <c r="AI40" s="373"/>
      <c r="AJ40" s="373"/>
      <c r="AK40" s="373"/>
      <c r="AL40" s="373"/>
      <c r="AM40" s="373"/>
      <c r="AN40" s="373"/>
      <c r="AO40" s="373"/>
      <c r="AP40" s="373"/>
      <c r="AQ40" s="373"/>
      <c r="AR40" s="373"/>
    </row>
    <row r="41" spans="1:45" ht="37.5" customHeight="1" x14ac:dyDescent="0.45">
      <c r="A41" s="372"/>
      <c r="B41" s="2449" t="s">
        <v>4609</v>
      </c>
      <c r="C41" s="2449"/>
      <c r="D41" s="2449"/>
      <c r="E41" s="2449"/>
      <c r="H41" s="374"/>
      <c r="I41" s="374"/>
      <c r="J41" s="374"/>
      <c r="K41" s="374"/>
      <c r="L41" s="374"/>
      <c r="M41" s="374"/>
      <c r="N41" s="374"/>
      <c r="O41" s="374"/>
      <c r="P41" s="374"/>
      <c r="Q41" s="374"/>
      <c r="R41" s="374"/>
      <c r="S41" s="374"/>
      <c r="T41" s="374"/>
      <c r="U41" s="374"/>
      <c r="V41" s="374"/>
      <c r="AF41" s="373"/>
      <c r="AG41" s="373"/>
      <c r="AH41" s="373"/>
      <c r="AI41" s="373"/>
      <c r="AJ41" s="373"/>
      <c r="AK41" s="373"/>
      <c r="AL41" s="373"/>
      <c r="AM41" s="373"/>
      <c r="AN41" s="373"/>
      <c r="AO41" s="373"/>
      <c r="AP41" s="373"/>
      <c r="AQ41" s="373"/>
      <c r="AR41" s="373"/>
      <c r="AS41" s="373"/>
    </row>
    <row r="42" spans="1:45" ht="12" customHeight="1" x14ac:dyDescent="0.45">
      <c r="B42" s="2434" t="s">
        <v>4896</v>
      </c>
      <c r="C42" s="2432" t="s">
        <v>4607</v>
      </c>
      <c r="D42" s="2436" t="s">
        <v>4787</v>
      </c>
      <c r="E42" s="1145"/>
      <c r="AF42" s="372"/>
      <c r="AG42" s="372"/>
      <c r="AH42" s="372"/>
      <c r="AI42" s="372"/>
      <c r="AJ42" s="372"/>
      <c r="AK42" s="372"/>
      <c r="AL42" s="372"/>
      <c r="AM42" s="372"/>
      <c r="AN42" s="372"/>
      <c r="AO42" s="372"/>
      <c r="AP42" s="372"/>
      <c r="AQ42" s="372"/>
      <c r="AR42" s="372"/>
      <c r="AS42" s="373"/>
    </row>
    <row r="43" spans="1:45" ht="12" customHeight="1" x14ac:dyDescent="0.45">
      <c r="B43" s="2435"/>
      <c r="C43" s="2433"/>
      <c r="D43" s="2437"/>
      <c r="E43" s="1372" t="s">
        <v>4786</v>
      </c>
      <c r="AE43" s="373"/>
      <c r="AF43" s="372"/>
      <c r="AG43" s="372"/>
      <c r="AH43" s="372"/>
      <c r="AI43" s="372"/>
      <c r="AJ43" s="372"/>
      <c r="AK43" s="372"/>
      <c r="AL43" s="372"/>
      <c r="AM43" s="372"/>
      <c r="AN43" s="372"/>
      <c r="AO43" s="372"/>
      <c r="AP43" s="372"/>
      <c r="AQ43" s="372"/>
      <c r="AR43" s="372"/>
      <c r="AS43" s="372"/>
    </row>
    <row r="44" spans="1:45" s="373" customFormat="1" ht="22.5" customHeight="1" x14ac:dyDescent="0.45">
      <c r="B44" s="1373"/>
      <c r="C44" s="1147"/>
      <c r="D44" s="1374"/>
      <c r="E44" s="1146"/>
      <c r="AF44" s="364"/>
      <c r="AG44" s="364"/>
      <c r="AH44" s="364"/>
      <c r="AI44" s="364"/>
      <c r="AJ44" s="364"/>
      <c r="AK44" s="364"/>
      <c r="AL44" s="364"/>
      <c r="AM44" s="364"/>
      <c r="AN44" s="364"/>
      <c r="AO44" s="364"/>
      <c r="AP44" s="364"/>
      <c r="AQ44" s="364"/>
      <c r="AR44" s="364"/>
      <c r="AS44" s="372"/>
    </row>
    <row r="45" spans="1:45" s="373" customFormat="1" ht="22.5" customHeight="1" x14ac:dyDescent="0.45">
      <c r="B45" s="1373"/>
      <c r="C45" s="1147"/>
      <c r="D45" s="1374"/>
      <c r="E45" s="1146"/>
      <c r="AE45" s="372"/>
      <c r="AF45" s="364"/>
      <c r="AG45" s="364"/>
      <c r="AH45" s="364"/>
      <c r="AI45" s="364"/>
      <c r="AJ45" s="364"/>
      <c r="AK45" s="364"/>
      <c r="AL45" s="364"/>
      <c r="AM45" s="364"/>
      <c r="AN45" s="364"/>
      <c r="AO45" s="364"/>
      <c r="AP45" s="364"/>
      <c r="AQ45" s="364"/>
      <c r="AR45" s="364"/>
      <c r="AS45" s="364"/>
    </row>
    <row r="46" spans="1:45" s="372" customFormat="1" ht="19.5" x14ac:dyDescent="0.45">
      <c r="B46" s="1373"/>
      <c r="C46" s="1147"/>
      <c r="D46" s="1374"/>
      <c r="E46" s="1146"/>
      <c r="H46" s="364"/>
      <c r="I46" s="364"/>
      <c r="J46" s="364"/>
      <c r="K46" s="364"/>
      <c r="L46" s="364"/>
      <c r="M46" s="364"/>
      <c r="N46" s="364"/>
      <c r="O46" s="364"/>
      <c r="P46" s="364"/>
      <c r="Q46" s="364"/>
      <c r="R46" s="364"/>
      <c r="S46" s="364"/>
      <c r="T46" s="364"/>
      <c r="U46" s="364"/>
      <c r="V46" s="364"/>
      <c r="AF46" s="364"/>
      <c r="AG46" s="364"/>
      <c r="AH46" s="364"/>
      <c r="AI46" s="364"/>
      <c r="AJ46" s="364"/>
      <c r="AK46" s="364"/>
      <c r="AL46" s="364"/>
      <c r="AM46" s="364"/>
      <c r="AN46" s="364"/>
      <c r="AO46" s="364"/>
      <c r="AP46" s="364"/>
      <c r="AQ46" s="364"/>
      <c r="AR46" s="364"/>
      <c r="AS46" s="364"/>
    </row>
    <row r="47" spans="1:45" s="372" customFormat="1" ht="17.45" customHeight="1" x14ac:dyDescent="0.45">
      <c r="B47" s="2448" t="s">
        <v>169</v>
      </c>
      <c r="C47" s="2448"/>
      <c r="D47" s="2448"/>
      <c r="E47" s="2448"/>
      <c r="H47" s="364"/>
      <c r="I47" s="364"/>
      <c r="J47" s="364"/>
      <c r="K47" s="364"/>
      <c r="L47" s="364"/>
      <c r="M47" s="364"/>
      <c r="N47" s="364"/>
      <c r="O47" s="364"/>
      <c r="P47" s="364"/>
      <c r="Q47" s="364"/>
      <c r="R47" s="364"/>
      <c r="S47" s="364"/>
      <c r="T47" s="364"/>
      <c r="U47" s="364"/>
      <c r="V47" s="364"/>
      <c r="AE47" s="364"/>
      <c r="AF47" s="373"/>
      <c r="AG47" s="373"/>
      <c r="AH47" s="373"/>
      <c r="AI47" s="373"/>
      <c r="AJ47" s="373"/>
      <c r="AK47" s="373"/>
      <c r="AL47" s="373"/>
      <c r="AM47" s="373"/>
      <c r="AN47" s="373"/>
      <c r="AO47" s="373"/>
      <c r="AP47" s="373"/>
      <c r="AQ47" s="373"/>
      <c r="AR47" s="373"/>
      <c r="AS47" s="364"/>
    </row>
    <row r="48" spans="1:45" ht="23.1" customHeight="1" x14ac:dyDescent="0.45">
      <c r="A48" s="372"/>
      <c r="B48" s="364" t="s">
        <v>4608</v>
      </c>
      <c r="E48" s="375"/>
      <c r="H48" s="374"/>
      <c r="I48" s="374"/>
      <c r="J48" s="374"/>
      <c r="K48" s="374"/>
      <c r="L48" s="374"/>
      <c r="M48" s="374"/>
      <c r="N48" s="374"/>
      <c r="O48" s="374"/>
      <c r="P48" s="374"/>
      <c r="Q48" s="374"/>
      <c r="R48" s="374"/>
      <c r="S48" s="374"/>
      <c r="T48" s="374"/>
      <c r="U48" s="374"/>
      <c r="V48" s="374"/>
      <c r="AF48" s="373"/>
      <c r="AG48" s="373"/>
      <c r="AH48" s="373"/>
      <c r="AI48" s="373"/>
      <c r="AJ48" s="373"/>
      <c r="AK48" s="373"/>
      <c r="AL48" s="373"/>
      <c r="AM48" s="373"/>
      <c r="AN48" s="373"/>
      <c r="AO48" s="373"/>
      <c r="AP48" s="373"/>
      <c r="AQ48" s="373"/>
      <c r="AR48" s="373"/>
      <c r="AS48" s="373"/>
    </row>
    <row r="49" spans="1:45" ht="12" customHeight="1" x14ac:dyDescent="0.45">
      <c r="B49" s="2434" t="s">
        <v>4896</v>
      </c>
      <c r="C49" s="2432" t="s">
        <v>4607</v>
      </c>
      <c r="D49" s="2436" t="s">
        <v>4787</v>
      </c>
      <c r="E49" s="1145"/>
      <c r="F49" s="376"/>
      <c r="AF49" s="373"/>
      <c r="AG49" s="373"/>
      <c r="AH49" s="373"/>
      <c r="AI49" s="373"/>
      <c r="AJ49" s="373"/>
      <c r="AK49" s="373"/>
      <c r="AL49" s="373"/>
      <c r="AM49" s="373"/>
      <c r="AN49" s="373"/>
      <c r="AO49" s="373"/>
      <c r="AP49" s="373"/>
      <c r="AQ49" s="373"/>
      <c r="AR49" s="373"/>
      <c r="AS49" s="373"/>
    </row>
    <row r="50" spans="1:45" ht="12" customHeight="1" x14ac:dyDescent="0.45">
      <c r="B50" s="2435"/>
      <c r="C50" s="2433"/>
      <c r="D50" s="2437"/>
      <c r="E50" s="1372" t="s">
        <v>4786</v>
      </c>
      <c r="F50" s="376"/>
      <c r="AE50" s="373"/>
      <c r="AF50" s="373"/>
      <c r="AG50" s="373"/>
      <c r="AH50" s="373"/>
      <c r="AI50" s="373"/>
      <c r="AJ50" s="373"/>
      <c r="AK50" s="373"/>
      <c r="AL50" s="373"/>
      <c r="AM50" s="373"/>
      <c r="AN50" s="373"/>
      <c r="AO50" s="373"/>
      <c r="AP50" s="373"/>
      <c r="AQ50" s="373"/>
      <c r="AR50" s="373"/>
      <c r="AS50" s="373"/>
    </row>
    <row r="51" spans="1:45" s="373" customFormat="1" ht="22.5" customHeight="1" x14ac:dyDescent="0.45">
      <c r="B51" s="1373"/>
      <c r="C51" s="1147"/>
      <c r="D51" s="1374"/>
      <c r="E51" s="1146"/>
    </row>
    <row r="52" spans="1:45" s="373" customFormat="1" ht="22.5" customHeight="1" x14ac:dyDescent="0.45">
      <c r="B52" s="1373"/>
      <c r="C52" s="1147"/>
      <c r="D52" s="1374"/>
      <c r="E52" s="1146"/>
      <c r="AF52" s="364"/>
      <c r="AG52" s="364"/>
      <c r="AH52" s="364"/>
      <c r="AI52" s="364"/>
      <c r="AJ52" s="364"/>
      <c r="AK52" s="364"/>
      <c r="AL52" s="364"/>
      <c r="AM52" s="364"/>
      <c r="AN52" s="364"/>
      <c r="AO52" s="364"/>
      <c r="AP52" s="364"/>
      <c r="AQ52" s="364"/>
      <c r="AR52" s="364"/>
    </row>
    <row r="53" spans="1:45" s="373" customFormat="1" ht="19.5" x14ac:dyDescent="0.45">
      <c r="B53" s="1373"/>
      <c r="C53" s="1147"/>
      <c r="D53" s="1374"/>
      <c r="E53" s="1146"/>
      <c r="H53" s="364"/>
      <c r="I53" s="364"/>
      <c r="J53" s="364"/>
      <c r="K53" s="364"/>
      <c r="L53" s="364"/>
      <c r="M53" s="364"/>
      <c r="N53" s="364"/>
      <c r="O53" s="364"/>
      <c r="P53" s="364"/>
      <c r="Q53" s="364"/>
      <c r="R53" s="364"/>
      <c r="S53" s="364"/>
      <c r="T53" s="364"/>
      <c r="U53" s="364"/>
      <c r="V53" s="364"/>
      <c r="AF53" s="364"/>
      <c r="AG53" s="364"/>
      <c r="AH53" s="364"/>
      <c r="AI53" s="364"/>
      <c r="AJ53" s="364"/>
      <c r="AK53" s="364"/>
      <c r="AL53" s="364"/>
      <c r="AM53" s="364"/>
      <c r="AN53" s="364"/>
      <c r="AO53" s="364"/>
      <c r="AP53" s="364"/>
      <c r="AQ53" s="364"/>
      <c r="AR53" s="364"/>
      <c r="AS53" s="364"/>
    </row>
    <row r="54" spans="1:45" s="373" customFormat="1" x14ac:dyDescent="0.45">
      <c r="B54" s="2443" t="s">
        <v>169</v>
      </c>
      <c r="C54" s="2443"/>
      <c r="D54" s="2443"/>
      <c r="E54" s="2443"/>
      <c r="H54" s="364"/>
      <c r="I54" s="364"/>
      <c r="J54" s="364"/>
      <c r="K54" s="364"/>
      <c r="L54" s="364"/>
      <c r="M54" s="364"/>
      <c r="N54" s="364"/>
      <c r="O54" s="364"/>
      <c r="P54" s="364"/>
      <c r="Q54" s="364"/>
      <c r="R54" s="364"/>
      <c r="S54" s="364"/>
      <c r="T54" s="364"/>
      <c r="U54" s="364"/>
      <c r="V54" s="364"/>
      <c r="AF54" s="364"/>
      <c r="AG54" s="364"/>
      <c r="AH54" s="364"/>
      <c r="AI54" s="364"/>
      <c r="AJ54" s="364"/>
      <c r="AK54" s="364"/>
      <c r="AL54" s="364"/>
      <c r="AM54" s="364"/>
      <c r="AN54" s="364"/>
      <c r="AO54" s="364"/>
      <c r="AP54" s="364"/>
      <c r="AQ54" s="364"/>
      <c r="AR54" s="364"/>
      <c r="AS54" s="364"/>
    </row>
    <row r="55" spans="1:45" s="373" customFormat="1" ht="9" customHeight="1" x14ac:dyDescent="0.45">
      <c r="B55" s="516"/>
      <c r="C55" s="517"/>
      <c r="D55" s="518"/>
      <c r="E55" s="519"/>
      <c r="H55" s="364"/>
      <c r="I55" s="364"/>
      <c r="J55" s="364"/>
      <c r="K55" s="364"/>
      <c r="L55" s="364"/>
      <c r="M55" s="364"/>
      <c r="N55" s="364"/>
      <c r="O55" s="364"/>
      <c r="P55" s="364"/>
      <c r="Q55" s="364"/>
      <c r="R55" s="364"/>
      <c r="S55" s="364"/>
      <c r="T55" s="364"/>
      <c r="U55" s="364"/>
      <c r="V55" s="364"/>
      <c r="AE55" s="364"/>
      <c r="AS55" s="364"/>
    </row>
    <row r="56" spans="1:45" x14ac:dyDescent="0.45">
      <c r="A56" s="2446" t="s">
        <v>6876</v>
      </c>
      <c r="B56" s="2446"/>
      <c r="C56" s="2446"/>
      <c r="E56" s="375"/>
      <c r="H56" s="374"/>
      <c r="I56" s="374"/>
      <c r="J56" s="374"/>
      <c r="K56" s="374"/>
      <c r="L56" s="374"/>
      <c r="M56" s="374"/>
      <c r="N56" s="374"/>
      <c r="O56" s="374"/>
      <c r="P56" s="374"/>
      <c r="Q56" s="374"/>
      <c r="R56" s="374"/>
      <c r="S56" s="374"/>
      <c r="T56" s="374"/>
      <c r="U56" s="374"/>
      <c r="V56" s="374"/>
      <c r="AF56" s="373"/>
      <c r="AG56" s="373"/>
      <c r="AH56" s="373"/>
      <c r="AI56" s="373"/>
      <c r="AJ56" s="373"/>
      <c r="AK56" s="373"/>
      <c r="AL56" s="373"/>
      <c r="AM56" s="373"/>
      <c r="AN56" s="373"/>
      <c r="AO56" s="373"/>
      <c r="AP56" s="373"/>
      <c r="AQ56" s="373"/>
      <c r="AR56" s="373"/>
      <c r="AS56" s="373"/>
    </row>
    <row r="57" spans="1:45" ht="12" customHeight="1" x14ac:dyDescent="0.45">
      <c r="B57" s="2434" t="s">
        <v>4896</v>
      </c>
      <c r="C57" s="2432" t="s">
        <v>4607</v>
      </c>
      <c r="D57" s="2436" t="s">
        <v>4787</v>
      </c>
      <c r="E57" s="1145"/>
      <c r="AF57" s="372"/>
      <c r="AG57" s="372"/>
      <c r="AH57" s="372"/>
      <c r="AI57" s="372"/>
      <c r="AJ57" s="372"/>
      <c r="AK57" s="372"/>
      <c r="AL57" s="372"/>
      <c r="AM57" s="372"/>
      <c r="AN57" s="372"/>
      <c r="AO57" s="372"/>
      <c r="AP57" s="372"/>
      <c r="AQ57" s="372"/>
      <c r="AR57" s="372"/>
      <c r="AS57" s="373"/>
    </row>
    <row r="58" spans="1:45" ht="12" customHeight="1" x14ac:dyDescent="0.45">
      <c r="B58" s="2435"/>
      <c r="C58" s="2433"/>
      <c r="D58" s="2437"/>
      <c r="E58" s="1372" t="s">
        <v>4786</v>
      </c>
      <c r="AE58" s="373"/>
      <c r="AF58" s="372"/>
      <c r="AG58" s="372"/>
      <c r="AH58" s="372"/>
      <c r="AI58" s="372"/>
      <c r="AJ58" s="372"/>
      <c r="AK58" s="372"/>
      <c r="AL58" s="372"/>
      <c r="AM58" s="372"/>
      <c r="AN58" s="372"/>
      <c r="AO58" s="372"/>
      <c r="AP58" s="372"/>
      <c r="AQ58" s="372"/>
      <c r="AR58" s="372"/>
      <c r="AS58" s="372"/>
    </row>
    <row r="59" spans="1:45" s="373" customFormat="1" ht="22.5" customHeight="1" x14ac:dyDescent="0.45">
      <c r="B59" s="1373"/>
      <c r="C59" s="1147"/>
      <c r="D59" s="1374"/>
      <c r="E59" s="1146"/>
      <c r="AF59" s="370"/>
      <c r="AG59" s="370"/>
      <c r="AH59" s="370"/>
      <c r="AI59" s="370"/>
      <c r="AJ59" s="370"/>
      <c r="AK59" s="370"/>
      <c r="AL59" s="370"/>
      <c r="AM59" s="370"/>
      <c r="AN59" s="370"/>
      <c r="AO59" s="370"/>
      <c r="AP59" s="370"/>
      <c r="AQ59" s="370"/>
      <c r="AR59" s="370"/>
      <c r="AS59" s="372"/>
    </row>
    <row r="60" spans="1:45" s="373" customFormat="1" ht="22.5" customHeight="1" x14ac:dyDescent="0.5">
      <c r="B60" s="1373"/>
      <c r="C60" s="1147"/>
      <c r="D60" s="1374"/>
      <c r="E60" s="1146"/>
      <c r="AE60" s="372"/>
      <c r="AF60" s="1162"/>
      <c r="AG60" s="1162"/>
      <c r="AH60" s="1162"/>
      <c r="AI60" s="1162"/>
      <c r="AJ60" s="370"/>
      <c r="AK60" s="370"/>
      <c r="AL60" s="370"/>
      <c r="AM60" s="370"/>
      <c r="AN60" s="370"/>
      <c r="AO60" s="370"/>
      <c r="AP60" s="370"/>
      <c r="AQ60" s="370"/>
      <c r="AR60" s="370"/>
      <c r="AS60" s="370"/>
    </row>
    <row r="61" spans="1:45" s="372" customFormat="1" ht="19.5" x14ac:dyDescent="0.45">
      <c r="B61" s="1373"/>
      <c r="C61" s="1147"/>
      <c r="D61" s="1374"/>
      <c r="E61" s="1146"/>
      <c r="H61" s="370"/>
      <c r="AF61" s="671"/>
      <c r="AG61" s="671"/>
      <c r="AH61" s="671"/>
      <c r="AI61" s="671"/>
      <c r="AJ61" s="364"/>
      <c r="AK61" s="364"/>
      <c r="AL61" s="364"/>
      <c r="AM61" s="364"/>
      <c r="AN61" s="364"/>
      <c r="AO61" s="364"/>
      <c r="AP61" s="364"/>
      <c r="AQ61" s="364"/>
      <c r="AR61" s="364"/>
      <c r="AS61" s="370"/>
    </row>
    <row r="62" spans="1:45" s="372" customFormat="1" x14ac:dyDescent="0.45">
      <c r="B62" s="2443" t="s">
        <v>169</v>
      </c>
      <c r="C62" s="2443"/>
      <c r="D62" s="2443"/>
      <c r="E62" s="2443"/>
      <c r="H62" s="370"/>
      <c r="AE62" s="370"/>
      <c r="AF62" s="1161"/>
      <c r="AG62" s="1161"/>
      <c r="AH62" s="1161"/>
      <c r="AI62" s="1161"/>
      <c r="AJ62" s="364"/>
      <c r="AK62" s="364"/>
      <c r="AL62" s="364"/>
      <c r="AM62" s="364"/>
      <c r="AN62" s="364"/>
      <c r="AO62" s="364"/>
      <c r="AP62" s="364"/>
      <c r="AQ62" s="364"/>
      <c r="AR62" s="364"/>
      <c r="AS62" s="364"/>
    </row>
    <row r="63" spans="1:45" s="370" customFormat="1" ht="22.5" x14ac:dyDescent="0.5">
      <c r="A63" s="371"/>
      <c r="AE63" s="1162"/>
      <c r="AF63" s="670"/>
      <c r="AG63" s="670"/>
      <c r="AH63" s="670"/>
      <c r="AI63" s="671"/>
      <c r="AJ63" s="364"/>
      <c r="AK63" s="364"/>
      <c r="AL63" s="364"/>
      <c r="AM63" s="364"/>
      <c r="AN63" s="364"/>
      <c r="AO63" s="364"/>
      <c r="AP63" s="364"/>
      <c r="AQ63" s="364"/>
      <c r="AR63" s="364"/>
      <c r="AS63" s="364"/>
    </row>
    <row r="64" spans="1:45" s="370" customFormat="1" ht="27.75" customHeight="1" x14ac:dyDescent="0.5">
      <c r="A64" s="2442" t="s">
        <v>4634</v>
      </c>
      <c r="B64" s="2442"/>
      <c r="C64" s="1163">
        <f>AS21</f>
        <v>0</v>
      </c>
      <c r="H64" s="364"/>
      <c r="I64" s="2426"/>
      <c r="J64" s="2426"/>
      <c r="K64" s="2426"/>
      <c r="L64" s="2426"/>
      <c r="M64" s="2426"/>
      <c r="N64" s="2426"/>
      <c r="O64" s="2426"/>
      <c r="P64" s="2426"/>
      <c r="Q64" s="2426"/>
      <c r="R64" s="2426"/>
      <c r="S64" s="2426"/>
      <c r="T64" s="2426"/>
      <c r="U64" s="369"/>
      <c r="V64" s="369"/>
      <c r="W64" s="1162"/>
      <c r="X64" s="1162"/>
      <c r="Y64" s="1162"/>
      <c r="Z64" s="1162"/>
      <c r="AA64" s="1162"/>
      <c r="AB64" s="1162"/>
      <c r="AC64" s="1162"/>
      <c r="AD64" s="1162"/>
      <c r="AE64" s="671"/>
      <c r="AF64" s="672"/>
      <c r="AG64" s="672"/>
      <c r="AH64" s="672"/>
      <c r="AI64" s="672"/>
      <c r="AJ64" s="364"/>
      <c r="AK64" s="364"/>
      <c r="AL64" s="364"/>
      <c r="AM64" s="364"/>
      <c r="AN64" s="364"/>
      <c r="AO64" s="364"/>
      <c r="AP64" s="364"/>
      <c r="AQ64" s="364"/>
      <c r="AR64" s="364"/>
      <c r="AS64" s="364"/>
    </row>
    <row r="65" spans="2:31" ht="27.75" customHeight="1" x14ac:dyDescent="0.45">
      <c r="B65" s="415"/>
      <c r="I65" s="2425"/>
      <c r="J65" s="2425"/>
      <c r="K65" s="2425"/>
      <c r="L65" s="2425"/>
      <c r="M65" s="369"/>
      <c r="N65" s="2425"/>
      <c r="O65" s="2425"/>
      <c r="P65" s="2425"/>
      <c r="Q65" s="2425"/>
      <c r="R65" s="2425"/>
      <c r="S65" s="2425"/>
      <c r="T65" s="2425"/>
      <c r="U65" s="2425"/>
      <c r="V65" s="366"/>
      <c r="W65" s="2424"/>
      <c r="X65" s="2424"/>
      <c r="Y65" s="2424"/>
      <c r="Z65" s="2424"/>
      <c r="AA65" s="671"/>
      <c r="AB65" s="671"/>
      <c r="AC65" s="671"/>
      <c r="AD65" s="671"/>
      <c r="AE65" s="1161"/>
    </row>
    <row r="66" spans="2:31" ht="42.75" customHeight="1" x14ac:dyDescent="0.45">
      <c r="I66" s="366"/>
      <c r="J66" s="366"/>
      <c r="K66" s="366"/>
      <c r="L66" s="366"/>
      <c r="M66" s="366"/>
      <c r="N66" s="366"/>
      <c r="O66" s="366"/>
      <c r="P66" s="366"/>
      <c r="Q66" s="366"/>
      <c r="R66" s="366"/>
      <c r="S66" s="366"/>
      <c r="T66" s="366"/>
      <c r="U66" s="369"/>
      <c r="V66" s="369"/>
      <c r="W66" s="669"/>
      <c r="X66" s="2440"/>
      <c r="Y66" s="2440"/>
      <c r="Z66" s="2440"/>
      <c r="AA66" s="669"/>
      <c r="AB66" s="1161"/>
      <c r="AC66" s="1161"/>
      <c r="AD66" s="1161"/>
      <c r="AE66" s="670"/>
    </row>
    <row r="67" spans="2:31" ht="27.75" customHeight="1" x14ac:dyDescent="0.45">
      <c r="I67" s="2439"/>
      <c r="J67" s="2439"/>
      <c r="K67" s="2439"/>
      <c r="L67" s="2439"/>
      <c r="M67" s="2441"/>
      <c r="N67" s="2439"/>
      <c r="O67" s="2439"/>
      <c r="P67" s="2439"/>
      <c r="Q67" s="2439"/>
      <c r="R67" s="2439"/>
      <c r="S67" s="2439"/>
      <c r="T67" s="2439"/>
      <c r="U67" s="2439"/>
      <c r="V67" s="367"/>
      <c r="W67" s="670"/>
      <c r="X67" s="670"/>
      <c r="Y67" s="670"/>
      <c r="Z67" s="670"/>
      <c r="AA67" s="670"/>
      <c r="AB67" s="670"/>
      <c r="AC67" s="670"/>
      <c r="AD67" s="670"/>
      <c r="AE67" s="672"/>
    </row>
    <row r="68" spans="2:31" ht="21.75" customHeight="1" x14ac:dyDescent="0.45">
      <c r="I68" s="2439"/>
      <c r="J68" s="2439"/>
      <c r="K68" s="2439"/>
      <c r="L68" s="2439"/>
      <c r="M68" s="2441"/>
      <c r="N68" s="2439"/>
      <c r="O68" s="2439"/>
      <c r="P68" s="2439"/>
      <c r="Q68" s="2439"/>
      <c r="R68" s="2439"/>
      <c r="S68" s="2439"/>
      <c r="T68" s="2439"/>
      <c r="U68" s="2439"/>
      <c r="V68" s="367"/>
      <c r="W68" s="672"/>
      <c r="X68" s="672"/>
      <c r="Y68" s="672"/>
      <c r="Z68" s="672"/>
      <c r="AA68" s="673"/>
      <c r="AB68" s="672"/>
      <c r="AC68" s="672"/>
      <c r="AD68" s="672"/>
    </row>
    <row r="70" spans="2:31" x14ac:dyDescent="0.45">
      <c r="I70" s="2425"/>
      <c r="J70" s="2425"/>
      <c r="K70" s="2425"/>
      <c r="L70" s="2425"/>
      <c r="M70" s="2426"/>
      <c r="N70" s="2426"/>
      <c r="O70" s="2426"/>
      <c r="P70" s="2426"/>
      <c r="Q70" s="2426"/>
      <c r="R70" s="2426"/>
      <c r="S70" s="2426"/>
      <c r="T70" s="2426"/>
      <c r="U70" s="2426"/>
      <c r="V70" s="674"/>
    </row>
    <row r="71" spans="2:31" ht="36" customHeight="1" x14ac:dyDescent="0.45">
      <c r="I71" s="669"/>
      <c r="J71" s="2438"/>
      <c r="K71" s="2438"/>
      <c r="L71" s="2438"/>
      <c r="M71" s="365"/>
      <c r="N71" s="2438"/>
      <c r="O71" s="2438"/>
      <c r="P71" s="2438"/>
      <c r="Q71" s="2438"/>
      <c r="R71" s="2438"/>
      <c r="S71" s="2438"/>
      <c r="T71" s="2438"/>
      <c r="U71" s="2438"/>
      <c r="V71" s="365"/>
    </row>
    <row r="72" spans="2:31" x14ac:dyDescent="0.45">
      <c r="I72" s="366"/>
      <c r="J72" s="366"/>
      <c r="K72" s="366"/>
      <c r="L72" s="366"/>
      <c r="M72" s="366"/>
      <c r="N72" s="366"/>
      <c r="O72" s="366"/>
      <c r="P72" s="366"/>
      <c r="Q72" s="366"/>
      <c r="R72" s="366"/>
      <c r="S72" s="366"/>
      <c r="T72" s="366"/>
      <c r="U72" s="365"/>
      <c r="V72" s="365"/>
    </row>
    <row r="73" spans="2:31" x14ac:dyDescent="0.45">
      <c r="I73" s="367"/>
      <c r="J73" s="367"/>
      <c r="K73" s="367"/>
      <c r="L73" s="367"/>
      <c r="M73" s="368"/>
      <c r="N73" s="367"/>
      <c r="O73" s="367"/>
      <c r="P73" s="367"/>
      <c r="Q73" s="367"/>
      <c r="R73" s="367"/>
      <c r="S73" s="367"/>
      <c r="T73" s="367"/>
      <c r="U73" s="367"/>
      <c r="V73" s="367"/>
    </row>
  </sheetData>
  <sheetProtection selectLockedCells="1"/>
  <mergeCells count="79">
    <mergeCell ref="AF3:AR3"/>
    <mergeCell ref="AJ4:AR4"/>
    <mergeCell ref="AK5:AR7"/>
    <mergeCell ref="AR8:AR20"/>
    <mergeCell ref="AQ8:AQ20"/>
    <mergeCell ref="AP8:AP20"/>
    <mergeCell ref="AO8:AO20"/>
    <mergeCell ref="AN8:AN20"/>
    <mergeCell ref="AM8:AM20"/>
    <mergeCell ref="AL8:AL20"/>
    <mergeCell ref="AK8:AK20"/>
    <mergeCell ref="AF5:AF7"/>
    <mergeCell ref="AG5:AI7"/>
    <mergeCell ref="AJ5:AJ7"/>
    <mergeCell ref="AF4:AI4"/>
    <mergeCell ref="AJ8:AJ20"/>
    <mergeCell ref="B47:E47"/>
    <mergeCell ref="B42:B43"/>
    <mergeCell ref="C42:C43"/>
    <mergeCell ref="D42:D43"/>
    <mergeCell ref="B41:E41"/>
    <mergeCell ref="B39:E39"/>
    <mergeCell ref="A40:C40"/>
    <mergeCell ref="AI8:AI20"/>
    <mergeCell ref="AH8:AH20"/>
    <mergeCell ref="AG8:AG20"/>
    <mergeCell ref="AF8:AF20"/>
    <mergeCell ref="B54:E54"/>
    <mergeCell ref="B49:B50"/>
    <mergeCell ref="C49:C50"/>
    <mergeCell ref="D49:D50"/>
    <mergeCell ref="A56:C56"/>
    <mergeCell ref="D2:E2"/>
    <mergeCell ref="B23:B24"/>
    <mergeCell ref="C23:C24"/>
    <mergeCell ref="D23:D24"/>
    <mergeCell ref="D31:E31"/>
    <mergeCell ref="B30:E30"/>
    <mergeCell ref="A21:C21"/>
    <mergeCell ref="L67:L68"/>
    <mergeCell ref="I67:I68"/>
    <mergeCell ref="B57:B58"/>
    <mergeCell ref="C57:C58"/>
    <mergeCell ref="D57:D58"/>
    <mergeCell ref="A64:B64"/>
    <mergeCell ref="I65:L65"/>
    <mergeCell ref="B62:E62"/>
    <mergeCell ref="J71:L71"/>
    <mergeCell ref="K67:K68"/>
    <mergeCell ref="X66:Z66"/>
    <mergeCell ref="N71:U71"/>
    <mergeCell ref="M70:U70"/>
    <mergeCell ref="J67:J68"/>
    <mergeCell ref="I70:L70"/>
    <mergeCell ref="N67:N68"/>
    <mergeCell ref="O67:O68"/>
    <mergeCell ref="S67:S68"/>
    <mergeCell ref="P67:P68"/>
    <mergeCell ref="T67:T68"/>
    <mergeCell ref="U67:U68"/>
    <mergeCell ref="M67:M68"/>
    <mergeCell ref="R67:R68"/>
    <mergeCell ref="Q67:Q68"/>
    <mergeCell ref="W65:Z65"/>
    <mergeCell ref="N65:U65"/>
    <mergeCell ref="I64:T64"/>
    <mergeCell ref="A3:F3"/>
    <mergeCell ref="B4:E4"/>
    <mergeCell ref="B22:E22"/>
    <mergeCell ref="B19:E19"/>
    <mergeCell ref="C6:C7"/>
    <mergeCell ref="B6:B7"/>
    <mergeCell ref="D6:D7"/>
    <mergeCell ref="B10:B11"/>
    <mergeCell ref="C10:C11"/>
    <mergeCell ref="D10:D11"/>
    <mergeCell ref="B32:B33"/>
    <mergeCell ref="C32:C33"/>
    <mergeCell ref="D32:D33"/>
  </mergeCells>
  <phoneticPr fontId="7"/>
  <dataValidations count="4">
    <dataValidation type="list" allowBlank="1" showInputMessage="1" showErrorMessage="1" sqref="B51:B53 B34:B38" xr:uid="{00000000-0002-0000-0900-000002000000}">
      <formula1>H2.構成員一覧の分類_農業者以外個人</formula1>
    </dataValidation>
    <dataValidation type="list" allowBlank="1" showInputMessage="1" showErrorMessage="1" sqref="B59:B61" xr:uid="{00000000-0002-0000-0900-000001000000}">
      <formula1>H3.構成員一覧の分類_農業者以外団体</formula1>
    </dataValidation>
    <dataValidation type="list" allowBlank="1" showInputMessage="1" showErrorMessage="1" sqref="B25:B29 B44:B46" xr:uid="{00000000-0002-0000-0900-000000000000}">
      <formula1>H1.構成員一覧の分類_農業者</formula1>
    </dataValidation>
    <dataValidation type="list" allowBlank="1" showInputMessage="1" showErrorMessage="1" sqref="E8 E59:E61 E51:E53 E44:E46 E25:E29 E34:E38 E12:E16" xr:uid="{EFA71A97-130D-4E9F-B382-7F63B9EFF938}">
      <formula1>B.○か空白</formula1>
    </dataValidation>
  </dataValidations>
  <printOptions horizontalCentered="1"/>
  <pageMargins left="0.59055118110236227" right="0.31496062992125984" top="0.74803149606299213" bottom="0.51181102362204722" header="0.31496062992125984" footer="0.31496062992125984"/>
  <pageSetup paperSize="9" fitToHeight="0" orientation="portrait" blackAndWhite="1" r:id="rId1"/>
  <rowBreaks count="1" manualBreakCount="1">
    <brk id="39" max="5" man="1"/>
  </rowBreaks>
  <ignoredErrors>
    <ignoredError sqref="B4" unlockedFormula="1"/>
  </ignoredError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4" tint="0.79998168889431442"/>
    <pageSetUpPr fitToPage="1"/>
  </sheetPr>
  <dimension ref="A1:M66"/>
  <sheetViews>
    <sheetView showGridLines="0" view="pageBreakPreview" zoomScale="70" zoomScaleNormal="54" zoomScaleSheetLayoutView="70" workbookViewId="0">
      <selection activeCell="J2" sqref="J2:L2"/>
    </sheetView>
  </sheetViews>
  <sheetFormatPr defaultColWidth="9.875" defaultRowHeight="19.5" x14ac:dyDescent="0.15"/>
  <cols>
    <col min="1" max="1" width="4.125" style="79" customWidth="1"/>
    <col min="2" max="2" width="3.875" style="79" bestFit="1" customWidth="1"/>
    <col min="3" max="3" width="52.625" style="79" customWidth="1"/>
    <col min="4" max="6" width="12.875" style="79" customWidth="1"/>
    <col min="7" max="7" width="2.5" style="79" customWidth="1"/>
    <col min="8" max="8" width="3.875" style="79" bestFit="1" customWidth="1"/>
    <col min="9" max="9" width="65" style="79" customWidth="1"/>
    <col min="10" max="11" width="12.75" style="79" customWidth="1"/>
    <col min="12" max="12" width="12.875" style="79" customWidth="1"/>
    <col min="13" max="13" width="4.125" style="79" customWidth="1"/>
    <col min="14" max="16384" width="9.875" style="79"/>
  </cols>
  <sheetData>
    <row r="1" spans="1:13" x14ac:dyDescent="0.15">
      <c r="A1" s="551"/>
      <c r="B1" s="551" t="s">
        <v>4869</v>
      </c>
      <c r="C1" s="551"/>
      <c r="D1" s="551"/>
      <c r="E1" s="551"/>
      <c r="F1" s="551"/>
      <c r="G1" s="551"/>
      <c r="H1" s="551"/>
      <c r="I1" s="551"/>
      <c r="J1" s="551"/>
      <c r="K1" s="551"/>
      <c r="L1" s="544" t="s">
        <v>4870</v>
      </c>
      <c r="M1" s="551"/>
    </row>
    <row r="2" spans="1:13" x14ac:dyDescent="0.15">
      <c r="A2" s="551"/>
      <c r="B2" s="551"/>
      <c r="C2" s="551"/>
      <c r="D2" s="551"/>
      <c r="E2" s="551"/>
      <c r="F2" s="551"/>
      <c r="G2" s="551"/>
      <c r="H2" s="551"/>
      <c r="I2" s="544"/>
      <c r="J2" s="2520" t="s">
        <v>4824</v>
      </c>
      <c r="K2" s="2520"/>
      <c r="L2" s="2520"/>
      <c r="M2" s="551"/>
    </row>
    <row r="3" spans="1:13" x14ac:dyDescent="0.15">
      <c r="A3" s="551"/>
      <c r="B3" s="551"/>
      <c r="C3" s="551"/>
      <c r="D3" s="551"/>
      <c r="E3" s="551"/>
      <c r="F3" s="551"/>
      <c r="G3" s="551"/>
      <c r="H3" s="551"/>
      <c r="I3" s="544"/>
      <c r="J3" s="2520" t="s">
        <v>4825</v>
      </c>
      <c r="K3" s="2520"/>
      <c r="L3" s="2520"/>
      <c r="M3" s="551"/>
    </row>
    <row r="4" spans="1:13" ht="24.75" x14ac:dyDescent="0.15">
      <c r="A4" s="551"/>
      <c r="B4" s="2521" t="s">
        <v>6958</v>
      </c>
      <c r="C4" s="2521"/>
      <c r="D4" s="2521"/>
      <c r="E4" s="2521"/>
      <c r="F4" s="2521"/>
      <c r="G4" s="2521"/>
      <c r="H4" s="2521"/>
      <c r="I4" s="2521"/>
      <c r="J4" s="2521"/>
      <c r="K4" s="2521"/>
      <c r="L4" s="2521"/>
      <c r="M4" s="551"/>
    </row>
    <row r="5" spans="1:13" x14ac:dyDescent="0.15">
      <c r="A5" s="551"/>
      <c r="B5" s="545"/>
      <c r="C5" s="545"/>
      <c r="D5" s="545"/>
      <c r="E5" s="545"/>
      <c r="F5" s="545"/>
      <c r="G5" s="545"/>
      <c r="H5" s="545"/>
      <c r="I5" s="544" t="s">
        <v>4687</v>
      </c>
      <c r="J5" s="2522" t="str">
        <f>'はじめに（PC）'!D5</f>
        <v>〇〇〇〇組織</v>
      </c>
      <c r="K5" s="2522"/>
      <c r="L5" s="2522"/>
      <c r="M5" s="551"/>
    </row>
    <row r="6" spans="1:13" x14ac:dyDescent="0.15">
      <c r="A6" s="551"/>
      <c r="B6" s="545"/>
      <c r="C6" s="545"/>
      <c r="D6" s="545"/>
      <c r="E6" s="545"/>
      <c r="F6" s="545"/>
      <c r="G6" s="545"/>
      <c r="H6" s="545"/>
      <c r="I6" s="545"/>
      <c r="J6" s="545"/>
      <c r="K6" s="545"/>
      <c r="L6" s="545"/>
      <c r="M6" s="551"/>
    </row>
    <row r="7" spans="1:13" ht="19.5" customHeight="1" x14ac:dyDescent="0.15">
      <c r="A7" s="551"/>
      <c r="B7" s="2523"/>
      <c r="C7" s="2471" t="s">
        <v>4689</v>
      </c>
      <c r="D7" s="2473" t="s">
        <v>4859</v>
      </c>
      <c r="E7" s="1018" t="s">
        <v>4688</v>
      </c>
      <c r="F7" s="1018" t="s">
        <v>4690</v>
      </c>
      <c r="G7" s="551"/>
      <c r="H7" s="2491"/>
      <c r="I7" s="2471" t="s">
        <v>4691</v>
      </c>
      <c r="J7" s="2473" t="s">
        <v>4859</v>
      </c>
      <c r="K7" s="1018" t="s">
        <v>4688</v>
      </c>
      <c r="L7" s="1018" t="s">
        <v>4690</v>
      </c>
      <c r="M7" s="551"/>
    </row>
    <row r="8" spans="1:13" x14ac:dyDescent="0.15">
      <c r="A8" s="551"/>
      <c r="B8" s="2523"/>
      <c r="C8" s="2472"/>
      <c r="D8" s="2474"/>
      <c r="E8" s="547" t="s">
        <v>4692</v>
      </c>
      <c r="F8" s="547" t="s">
        <v>4693</v>
      </c>
      <c r="G8" s="551"/>
      <c r="H8" s="2481"/>
      <c r="I8" s="2472"/>
      <c r="J8" s="2474"/>
      <c r="K8" s="1019" t="s">
        <v>4692</v>
      </c>
      <c r="L8" s="547" t="s">
        <v>4693</v>
      </c>
      <c r="M8" s="551"/>
    </row>
    <row r="9" spans="1:13" ht="38.1" customHeight="1" x14ac:dyDescent="0.15">
      <c r="A9" s="551"/>
      <c r="B9" s="2485" t="s">
        <v>4694</v>
      </c>
      <c r="C9" s="1022" t="s">
        <v>4934</v>
      </c>
      <c r="D9" s="2503"/>
      <c r="E9" s="2482"/>
      <c r="F9" s="2482"/>
      <c r="G9" s="551"/>
      <c r="H9" s="2485" t="s">
        <v>4759</v>
      </c>
      <c r="I9" s="1017" t="s">
        <v>4894</v>
      </c>
      <c r="J9" s="2492"/>
      <c r="K9" s="2482"/>
      <c r="L9" s="2482"/>
      <c r="M9" s="551"/>
    </row>
    <row r="10" spans="1:13" ht="19.5" customHeight="1" x14ac:dyDescent="0.15">
      <c r="A10" s="551"/>
      <c r="B10" s="2486"/>
      <c r="C10" s="1020" t="s">
        <v>4695</v>
      </c>
      <c r="D10" s="2505"/>
      <c r="E10" s="2483"/>
      <c r="F10" s="2483"/>
      <c r="G10" s="551"/>
      <c r="H10" s="2486"/>
      <c r="I10" s="2518" t="s">
        <v>4916</v>
      </c>
      <c r="J10" s="2493"/>
      <c r="K10" s="2483"/>
      <c r="L10" s="2483"/>
      <c r="M10" s="551"/>
    </row>
    <row r="11" spans="1:13" ht="39" x14ac:dyDescent="0.15">
      <c r="A11" s="551"/>
      <c r="B11" s="2477" t="s">
        <v>4696</v>
      </c>
      <c r="C11" s="1022" t="s">
        <v>4935</v>
      </c>
      <c r="D11" s="2503"/>
      <c r="E11" s="2482"/>
      <c r="F11" s="2482"/>
      <c r="G11" s="551"/>
      <c r="H11" s="2487"/>
      <c r="I11" s="2519"/>
      <c r="J11" s="2494"/>
      <c r="K11" s="2484"/>
      <c r="L11" s="2484"/>
      <c r="M11" s="551"/>
    </row>
    <row r="12" spans="1:13" x14ac:dyDescent="0.15">
      <c r="A12" s="551"/>
      <c r="B12" s="2477"/>
      <c r="C12" s="1021" t="s">
        <v>4698</v>
      </c>
      <c r="D12" s="2505"/>
      <c r="E12" s="2484"/>
      <c r="F12" s="2484"/>
      <c r="G12" s="551"/>
      <c r="H12" s="543"/>
      <c r="I12" s="548"/>
      <c r="J12" s="548"/>
      <c r="K12" s="586"/>
      <c r="L12" s="587"/>
      <c r="M12" s="551"/>
    </row>
    <row r="13" spans="1:13" x14ac:dyDescent="0.15">
      <c r="A13" s="551"/>
      <c r="B13" s="542"/>
      <c r="C13" s="589"/>
      <c r="D13" s="589"/>
      <c r="E13" s="542"/>
      <c r="F13" s="542"/>
      <c r="G13" s="551"/>
      <c r="H13" s="540"/>
      <c r="I13" s="2471" t="s">
        <v>4697</v>
      </c>
      <c r="J13" s="2473" t="s">
        <v>4859</v>
      </c>
      <c r="K13" s="1018" t="s">
        <v>4688</v>
      </c>
      <c r="L13" s="1018" t="s">
        <v>4690</v>
      </c>
      <c r="M13" s="551"/>
    </row>
    <row r="14" spans="1:13" x14ac:dyDescent="0.15">
      <c r="A14" s="551"/>
      <c r="B14" s="2508"/>
      <c r="C14" s="2471" t="s">
        <v>4699</v>
      </c>
      <c r="D14" s="2473" t="s">
        <v>4859</v>
      </c>
      <c r="E14" s="1018" t="s">
        <v>4688</v>
      </c>
      <c r="F14" s="1018" t="s">
        <v>4690</v>
      </c>
      <c r="G14" s="551"/>
      <c r="H14" s="541"/>
      <c r="I14" s="2507"/>
      <c r="J14" s="2474"/>
      <c r="K14" s="1019" t="s">
        <v>4692</v>
      </c>
      <c r="L14" s="547" t="s">
        <v>4693</v>
      </c>
      <c r="M14" s="551"/>
    </row>
    <row r="15" spans="1:13" ht="39" customHeight="1" x14ac:dyDescent="0.15">
      <c r="A15" s="551"/>
      <c r="B15" s="2509"/>
      <c r="C15" s="2472"/>
      <c r="D15" s="2474"/>
      <c r="E15" s="547" t="s">
        <v>4692</v>
      </c>
      <c r="F15" s="547" t="s">
        <v>4693</v>
      </c>
      <c r="G15" s="551"/>
      <c r="H15" s="2510" t="s">
        <v>4860</v>
      </c>
      <c r="I15" s="550" t="s">
        <v>4936</v>
      </c>
      <c r="J15" s="2513"/>
      <c r="K15" s="2482"/>
      <c r="L15" s="2482"/>
      <c r="M15" s="551"/>
    </row>
    <row r="16" spans="1:13" ht="19.5" customHeight="1" x14ac:dyDescent="0.15">
      <c r="A16" s="551"/>
      <c r="B16" s="2485" t="s">
        <v>4701</v>
      </c>
      <c r="C16" s="2516" t="s">
        <v>6959</v>
      </c>
      <c r="D16" s="2503"/>
      <c r="E16" s="2482"/>
      <c r="F16" s="2482"/>
      <c r="G16" s="551"/>
      <c r="H16" s="2511"/>
      <c r="I16" s="2488" t="s">
        <v>4700</v>
      </c>
      <c r="J16" s="2514"/>
      <c r="K16" s="2483"/>
      <c r="L16" s="2483"/>
      <c r="M16" s="551"/>
    </row>
    <row r="17" spans="1:13" x14ac:dyDescent="0.15">
      <c r="A17" s="551"/>
      <c r="B17" s="2486"/>
      <c r="C17" s="2517"/>
      <c r="D17" s="2504"/>
      <c r="E17" s="2483"/>
      <c r="F17" s="2483"/>
      <c r="G17" s="551"/>
      <c r="H17" s="2512"/>
      <c r="I17" s="2489"/>
      <c r="J17" s="2515"/>
      <c r="K17" s="2484"/>
      <c r="L17" s="2484"/>
      <c r="M17" s="551"/>
    </row>
    <row r="18" spans="1:13" x14ac:dyDescent="0.15">
      <c r="A18" s="551"/>
      <c r="B18" s="2487"/>
      <c r="C18" s="1021" t="s">
        <v>4702</v>
      </c>
      <c r="D18" s="2505"/>
      <c r="E18" s="2484"/>
      <c r="F18" s="2484"/>
      <c r="G18" s="551"/>
      <c r="H18" s="2485" t="s">
        <v>6962</v>
      </c>
      <c r="I18" s="550" t="s">
        <v>4861</v>
      </c>
      <c r="J18" s="2506"/>
      <c r="K18" s="2479"/>
      <c r="L18" s="2479"/>
      <c r="M18" s="551"/>
    </row>
    <row r="19" spans="1:13" ht="38.1" customHeight="1" x14ac:dyDescent="0.15">
      <c r="A19" s="551"/>
      <c r="B19" s="2485" t="s">
        <v>4703</v>
      </c>
      <c r="C19" s="1022" t="s">
        <v>4935</v>
      </c>
      <c r="D19" s="2503"/>
      <c r="E19" s="2482"/>
      <c r="F19" s="2482"/>
      <c r="G19" s="551"/>
      <c r="H19" s="2487"/>
      <c r="I19" s="1016" t="s">
        <v>4862</v>
      </c>
      <c r="J19" s="2506"/>
      <c r="K19" s="2479"/>
      <c r="L19" s="2479"/>
      <c r="M19" s="551"/>
    </row>
    <row r="20" spans="1:13" x14ac:dyDescent="0.15">
      <c r="A20" s="551"/>
      <c r="B20" s="2487"/>
      <c r="C20" s="1021" t="s">
        <v>4704</v>
      </c>
      <c r="D20" s="2505"/>
      <c r="E20" s="2484"/>
      <c r="F20" s="2484"/>
      <c r="G20" s="551"/>
      <c r="H20" s="543"/>
      <c r="I20" s="548"/>
      <c r="J20" s="548"/>
      <c r="K20" s="586"/>
      <c r="L20" s="539"/>
      <c r="M20" s="551"/>
    </row>
    <row r="21" spans="1:13" x14ac:dyDescent="0.15">
      <c r="A21" s="551"/>
      <c r="B21" s="542"/>
      <c r="C21" s="589"/>
      <c r="D21" s="589"/>
      <c r="E21" s="542"/>
      <c r="F21" s="542"/>
      <c r="G21" s="551"/>
      <c r="H21" s="540"/>
      <c r="I21" s="2471" t="s">
        <v>4705</v>
      </c>
      <c r="J21" s="2473" t="s">
        <v>4859</v>
      </c>
      <c r="K21" s="1018" t="s">
        <v>4688</v>
      </c>
      <c r="L21" s="1018" t="s">
        <v>4690</v>
      </c>
      <c r="M21" s="551"/>
    </row>
    <row r="22" spans="1:13" x14ac:dyDescent="0.15">
      <c r="A22" s="551"/>
      <c r="B22" s="2491"/>
      <c r="C22" s="2471" t="s">
        <v>4706</v>
      </c>
      <c r="D22" s="2473" t="s">
        <v>4859</v>
      </c>
      <c r="E22" s="1018" t="s">
        <v>4688</v>
      </c>
      <c r="F22" s="546" t="s">
        <v>4690</v>
      </c>
      <c r="G22" s="551"/>
      <c r="H22" s="541"/>
      <c r="I22" s="2472"/>
      <c r="J22" s="2474"/>
      <c r="K22" s="1019" t="s">
        <v>4692</v>
      </c>
      <c r="L22" s="547" t="s">
        <v>4693</v>
      </c>
      <c r="M22" s="551"/>
    </row>
    <row r="23" spans="1:13" ht="19.5" customHeight="1" x14ac:dyDescent="0.15">
      <c r="A23" s="551"/>
      <c r="B23" s="2481"/>
      <c r="C23" s="2472"/>
      <c r="D23" s="2474"/>
      <c r="E23" s="547" t="s">
        <v>4692</v>
      </c>
      <c r="F23" s="549" t="s">
        <v>4693</v>
      </c>
      <c r="G23" s="551"/>
      <c r="H23" s="2477" t="s">
        <v>4863</v>
      </c>
      <c r="I23" s="1017" t="s">
        <v>4894</v>
      </c>
      <c r="J23" s="2492"/>
      <c r="K23" s="2479"/>
      <c r="L23" s="2479"/>
      <c r="M23" s="551"/>
    </row>
    <row r="24" spans="1:13" ht="39" x14ac:dyDescent="0.15">
      <c r="A24" s="551"/>
      <c r="B24" s="2485" t="s">
        <v>4707</v>
      </c>
      <c r="C24" s="1317" t="s">
        <v>6960</v>
      </c>
      <c r="D24" s="2497"/>
      <c r="E24" s="2500"/>
      <c r="F24" s="2500"/>
      <c r="G24" s="551"/>
      <c r="H24" s="2477"/>
      <c r="I24" s="2488" t="s">
        <v>4865</v>
      </c>
      <c r="J24" s="2493"/>
      <c r="K24" s="2479"/>
      <c r="L24" s="2479"/>
      <c r="M24" s="551"/>
    </row>
    <row r="25" spans="1:13" x14ac:dyDescent="0.15">
      <c r="A25" s="551"/>
      <c r="B25" s="2486"/>
      <c r="C25" s="2495" t="s">
        <v>6961</v>
      </c>
      <c r="D25" s="2498"/>
      <c r="E25" s="2501"/>
      <c r="F25" s="2501"/>
      <c r="G25" s="551"/>
      <c r="H25" s="2477"/>
      <c r="I25" s="2489"/>
      <c r="J25" s="2494"/>
      <c r="K25" s="2479"/>
      <c r="L25" s="2479"/>
      <c r="M25" s="551"/>
    </row>
    <row r="26" spans="1:13" ht="19.5" customHeight="1" x14ac:dyDescent="0.15">
      <c r="A26" s="551"/>
      <c r="B26" s="2486"/>
      <c r="C26" s="2495"/>
      <c r="D26" s="2498"/>
      <c r="E26" s="2501"/>
      <c r="F26" s="2501"/>
      <c r="G26" s="551"/>
      <c r="H26" s="2485" t="s">
        <v>4864</v>
      </c>
      <c r="I26" s="1017" t="s">
        <v>4894</v>
      </c>
      <c r="J26" s="2490"/>
      <c r="K26" s="2479"/>
      <c r="L26" s="2479"/>
      <c r="M26" s="551"/>
    </row>
    <row r="27" spans="1:13" ht="19.5" customHeight="1" x14ac:dyDescent="0.15">
      <c r="A27" s="551"/>
      <c r="B27" s="2486"/>
      <c r="C27" s="2495"/>
      <c r="D27" s="2498"/>
      <c r="E27" s="2501"/>
      <c r="F27" s="2501"/>
      <c r="G27" s="551"/>
      <c r="H27" s="2487"/>
      <c r="I27" s="1016" t="s">
        <v>4708</v>
      </c>
      <c r="J27" s="2490"/>
      <c r="K27" s="2479"/>
      <c r="L27" s="2479"/>
      <c r="M27" s="551"/>
    </row>
    <row r="28" spans="1:13" x14ac:dyDescent="0.15">
      <c r="A28" s="551"/>
      <c r="B28" s="2487"/>
      <c r="C28" s="2496"/>
      <c r="D28" s="2499"/>
      <c r="E28" s="2502"/>
      <c r="F28" s="2502"/>
      <c r="G28" s="551"/>
      <c r="H28" s="2485" t="s">
        <v>4866</v>
      </c>
      <c r="I28" s="1017" t="s">
        <v>4894</v>
      </c>
      <c r="J28" s="2492"/>
      <c r="K28" s="2482"/>
      <c r="L28" s="2482"/>
      <c r="M28" s="551"/>
    </row>
    <row r="29" spans="1:13" x14ac:dyDescent="0.15">
      <c r="A29" s="551"/>
      <c r="B29" s="542"/>
      <c r="C29" s="539"/>
      <c r="D29" s="539"/>
      <c r="E29" s="542"/>
      <c r="F29" s="542"/>
      <c r="G29" s="551"/>
      <c r="H29" s="2486"/>
      <c r="I29" s="2480" t="s">
        <v>4867</v>
      </c>
      <c r="J29" s="2493"/>
      <c r="K29" s="2483"/>
      <c r="L29" s="2483"/>
      <c r="M29" s="551"/>
    </row>
    <row r="30" spans="1:13" x14ac:dyDescent="0.15">
      <c r="A30" s="551"/>
      <c r="B30" s="2491"/>
      <c r="C30" s="2471" t="s">
        <v>4709</v>
      </c>
      <c r="D30" s="2473" t="s">
        <v>4859</v>
      </c>
      <c r="E30" s="1018" t="s">
        <v>4688</v>
      </c>
      <c r="F30" s="546" t="s">
        <v>4690</v>
      </c>
      <c r="G30" s="551"/>
      <c r="H30" s="2486"/>
      <c r="I30" s="2480"/>
      <c r="J30" s="2493"/>
      <c r="K30" s="2483"/>
      <c r="L30" s="2483"/>
      <c r="M30" s="551"/>
    </row>
    <row r="31" spans="1:13" x14ac:dyDescent="0.15">
      <c r="A31" s="551"/>
      <c r="B31" s="2481"/>
      <c r="C31" s="2472"/>
      <c r="D31" s="2474"/>
      <c r="E31" s="547" t="s">
        <v>4692</v>
      </c>
      <c r="F31" s="549" t="s">
        <v>4693</v>
      </c>
      <c r="G31" s="551"/>
      <c r="H31" s="2487"/>
      <c r="I31" s="2481"/>
      <c r="J31" s="2494"/>
      <c r="K31" s="2484"/>
      <c r="L31" s="2484"/>
      <c r="M31" s="551"/>
    </row>
    <row r="32" spans="1:13" ht="38.1" customHeight="1" x14ac:dyDescent="0.15">
      <c r="A32" s="551"/>
      <c r="B32" s="2477" t="s">
        <v>6963</v>
      </c>
      <c r="C32" s="550" t="s">
        <v>4895</v>
      </c>
      <c r="D32" s="2478" t="s">
        <v>4917</v>
      </c>
      <c r="E32" s="2479"/>
      <c r="F32" s="2479"/>
      <c r="G32" s="551"/>
      <c r="H32" s="2475" t="s">
        <v>6964</v>
      </c>
      <c r="I32" s="2475"/>
      <c r="J32" s="2475"/>
      <c r="K32" s="2475"/>
      <c r="L32" s="2475"/>
      <c r="M32" s="1318"/>
    </row>
    <row r="33" spans="1:13" ht="27.95" customHeight="1" x14ac:dyDescent="0.15">
      <c r="A33" s="551"/>
      <c r="B33" s="2477"/>
      <c r="C33" s="2480" t="s">
        <v>4915</v>
      </c>
      <c r="D33" s="2478"/>
      <c r="E33" s="2479"/>
      <c r="F33" s="2479"/>
      <c r="G33" s="551"/>
      <c r="H33" s="2476"/>
      <c r="I33" s="2476"/>
      <c r="J33" s="2476"/>
      <c r="K33" s="2476"/>
      <c r="L33" s="2476"/>
      <c r="M33" s="1318"/>
    </row>
    <row r="34" spans="1:13" ht="27.95" customHeight="1" x14ac:dyDescent="0.15">
      <c r="A34" s="551"/>
      <c r="B34" s="2477"/>
      <c r="C34" s="2480"/>
      <c r="D34" s="2478"/>
      <c r="E34" s="2479"/>
      <c r="F34" s="2479"/>
      <c r="G34" s="551"/>
      <c r="H34" s="2476"/>
      <c r="I34" s="2476"/>
      <c r="J34" s="2476"/>
      <c r="K34" s="2476"/>
      <c r="L34" s="2476"/>
      <c r="M34" s="1318"/>
    </row>
    <row r="35" spans="1:13" ht="27.95" customHeight="1" x14ac:dyDescent="0.15">
      <c r="A35" s="551"/>
      <c r="B35" s="2477"/>
      <c r="C35" s="2480"/>
      <c r="D35" s="2478"/>
      <c r="E35" s="2479"/>
      <c r="F35" s="2479"/>
      <c r="G35" s="551"/>
      <c r="H35" s="2476"/>
      <c r="I35" s="2476"/>
      <c r="J35" s="2476"/>
      <c r="K35" s="2476"/>
      <c r="L35" s="2476"/>
      <c r="M35" s="1318"/>
    </row>
    <row r="36" spans="1:13" ht="90" customHeight="1" x14ac:dyDescent="0.15">
      <c r="A36" s="551"/>
      <c r="B36" s="2477"/>
      <c r="C36" s="2481"/>
      <c r="D36" s="2478"/>
      <c r="E36" s="2479"/>
      <c r="F36" s="2479"/>
      <c r="G36" s="551"/>
      <c r="H36" s="2476"/>
      <c r="I36" s="2476"/>
      <c r="J36" s="2476"/>
      <c r="K36" s="2476"/>
      <c r="L36" s="2476"/>
      <c r="M36" s="1318"/>
    </row>
    <row r="37" spans="1:13" ht="18.75" customHeight="1" x14ac:dyDescent="0.15">
      <c r="A37" s="551"/>
      <c r="B37" s="551"/>
      <c r="C37" s="551"/>
      <c r="D37" s="551"/>
      <c r="E37" s="551"/>
      <c r="F37" s="551"/>
      <c r="G37" s="551"/>
      <c r="H37" s="539"/>
      <c r="I37" s="548"/>
      <c r="J37" s="548"/>
      <c r="K37" s="586"/>
      <c r="L37" s="586"/>
      <c r="M37" s="551"/>
    </row>
    <row r="38" spans="1:13" x14ac:dyDescent="0.15">
      <c r="A38" s="551"/>
      <c r="B38" s="551"/>
      <c r="C38" s="551"/>
      <c r="D38" s="551"/>
      <c r="E38" s="551"/>
      <c r="F38" s="551"/>
      <c r="G38" s="551"/>
      <c r="H38" s="539"/>
      <c r="I38" s="548"/>
      <c r="J38" s="548"/>
      <c r="K38" s="586"/>
      <c r="L38" s="587"/>
      <c r="M38" s="551"/>
    </row>
    <row r="39" spans="1:13" x14ac:dyDescent="0.15">
      <c r="H39" s="542"/>
      <c r="I39" s="539"/>
      <c r="J39" s="539"/>
      <c r="K39" s="542"/>
      <c r="L39" s="542"/>
    </row>
    <row r="40" spans="1:13" x14ac:dyDescent="0.15">
      <c r="H40" s="539"/>
      <c r="I40" s="539"/>
      <c r="J40" s="539"/>
      <c r="K40" s="539"/>
      <c r="L40" s="539"/>
    </row>
    <row r="41" spans="1:13" x14ac:dyDescent="0.15">
      <c r="H41" s="543"/>
      <c r="I41" s="548"/>
      <c r="J41" s="548"/>
      <c r="K41" s="586"/>
      <c r="L41" s="586"/>
    </row>
    <row r="42" spans="1:13" x14ac:dyDescent="0.15">
      <c r="H42" s="543"/>
      <c r="I42" s="548"/>
      <c r="J42" s="548"/>
      <c r="K42" s="586"/>
      <c r="L42" s="587"/>
    </row>
    <row r="43" spans="1:13" x14ac:dyDescent="0.15">
      <c r="H43" s="539"/>
      <c r="I43" s="548"/>
      <c r="J43" s="548"/>
      <c r="K43" s="539"/>
      <c r="L43" s="539"/>
    </row>
    <row r="44" spans="1:13" x14ac:dyDescent="0.15">
      <c r="H44" s="539"/>
      <c r="I44" s="548"/>
      <c r="J44" s="548"/>
      <c r="K44" s="539"/>
      <c r="L44" s="539"/>
    </row>
    <row r="45" spans="1:13" x14ac:dyDescent="0.15">
      <c r="H45" s="539"/>
      <c r="I45" s="539"/>
      <c r="J45" s="548"/>
      <c r="K45" s="539"/>
      <c r="L45" s="539"/>
    </row>
    <row r="46" spans="1:13" x14ac:dyDescent="0.15">
      <c r="H46" s="539"/>
      <c r="I46" s="539"/>
      <c r="J46" s="548"/>
      <c r="K46" s="539"/>
      <c r="L46" s="539"/>
    </row>
    <row r="47" spans="1:13" x14ac:dyDescent="0.15">
      <c r="H47" s="539"/>
      <c r="I47" s="548"/>
      <c r="J47" s="548"/>
      <c r="K47" s="539"/>
      <c r="L47" s="539"/>
    </row>
    <row r="48" spans="1:13" x14ac:dyDescent="0.15">
      <c r="H48" s="539"/>
      <c r="I48" s="539"/>
      <c r="J48" s="548"/>
      <c r="K48" s="539"/>
      <c r="L48" s="539"/>
    </row>
    <row r="49" spans="8:12" x14ac:dyDescent="0.15">
      <c r="H49" s="539"/>
      <c r="I49" s="539"/>
      <c r="J49" s="548"/>
      <c r="K49" s="539"/>
      <c r="L49" s="539"/>
    </row>
    <row r="50" spans="8:12" x14ac:dyDescent="0.15">
      <c r="H50" s="543"/>
      <c r="I50" s="548"/>
      <c r="J50" s="548"/>
      <c r="K50" s="586"/>
      <c r="L50" s="539"/>
    </row>
    <row r="51" spans="8:12" x14ac:dyDescent="0.15">
      <c r="H51" s="543"/>
      <c r="I51" s="548"/>
      <c r="J51" s="548"/>
      <c r="K51" s="586"/>
      <c r="L51" s="586"/>
    </row>
    <row r="52" spans="8:12" x14ac:dyDescent="0.15">
      <c r="H52" s="543"/>
      <c r="I52" s="548"/>
      <c r="J52" s="548"/>
      <c r="K52" s="586"/>
      <c r="L52" s="587"/>
    </row>
    <row r="53" spans="8:12" x14ac:dyDescent="0.15">
      <c r="H53" s="539"/>
      <c r="I53" s="539"/>
      <c r="J53" s="539"/>
      <c r="K53" s="539"/>
      <c r="L53" s="539"/>
    </row>
    <row r="54" spans="8:12" x14ac:dyDescent="0.15">
      <c r="H54" s="539"/>
      <c r="I54" s="539"/>
      <c r="J54" s="539"/>
      <c r="K54" s="539"/>
      <c r="L54" s="539"/>
    </row>
    <row r="55" spans="8:12" x14ac:dyDescent="0.15">
      <c r="H55" s="542"/>
      <c r="I55" s="539"/>
      <c r="J55" s="539"/>
      <c r="K55" s="542"/>
      <c r="L55" s="542"/>
    </row>
    <row r="56" spans="8:12" x14ac:dyDescent="0.15">
      <c r="H56" s="539"/>
      <c r="I56" s="548"/>
      <c r="J56" s="548"/>
      <c r="K56" s="539"/>
      <c r="L56" s="539"/>
    </row>
    <row r="57" spans="8:12" x14ac:dyDescent="0.15">
      <c r="H57" s="539"/>
      <c r="I57" s="539"/>
      <c r="J57" s="548"/>
      <c r="K57" s="539"/>
      <c r="L57" s="539"/>
    </row>
    <row r="58" spans="8:12" x14ac:dyDescent="0.15">
      <c r="H58" s="539"/>
      <c r="I58" s="539"/>
      <c r="J58" s="548"/>
      <c r="K58" s="539"/>
      <c r="L58" s="539"/>
    </row>
    <row r="59" spans="8:12" x14ac:dyDescent="0.15">
      <c r="H59" s="542"/>
      <c r="I59" s="539"/>
      <c r="J59" s="539"/>
      <c r="K59" s="542"/>
      <c r="L59" s="542"/>
    </row>
    <row r="60" spans="8:12" x14ac:dyDescent="0.15">
      <c r="H60" s="542"/>
      <c r="I60" s="539"/>
      <c r="J60" s="539"/>
      <c r="K60" s="539"/>
      <c r="L60" s="542"/>
    </row>
    <row r="61" spans="8:12" x14ac:dyDescent="0.15">
      <c r="H61" s="542"/>
      <c r="I61" s="539"/>
      <c r="J61" s="539"/>
      <c r="K61" s="539"/>
      <c r="L61" s="542"/>
    </row>
    <row r="62" spans="8:12" x14ac:dyDescent="0.15">
      <c r="H62" s="551"/>
      <c r="I62" s="539"/>
      <c r="J62" s="542"/>
      <c r="K62" s="542"/>
      <c r="L62" s="543"/>
    </row>
    <row r="63" spans="8:12" x14ac:dyDescent="0.15">
      <c r="H63" s="543"/>
      <c r="I63" s="543"/>
      <c r="J63" s="543"/>
      <c r="K63" s="1015"/>
      <c r="L63" s="543"/>
    </row>
    <row r="64" spans="8:12" x14ac:dyDescent="0.15">
      <c r="H64" s="543"/>
      <c r="I64" s="543"/>
      <c r="J64" s="543"/>
      <c r="K64" s="1015"/>
      <c r="L64" s="543"/>
    </row>
    <row r="65" spans="8:12" x14ac:dyDescent="0.15">
      <c r="H65" s="563"/>
      <c r="I65" s="563"/>
      <c r="J65" s="563"/>
      <c r="K65" s="562"/>
      <c r="L65" s="543"/>
    </row>
    <row r="66" spans="8:12" x14ac:dyDescent="0.15">
      <c r="H66" s="563"/>
      <c r="I66" s="563"/>
      <c r="J66" s="563"/>
      <c r="K66" s="562"/>
      <c r="L66" s="543"/>
    </row>
  </sheetData>
  <sheetProtection sheet="1" selectLockedCells="1"/>
  <mergeCells count="79">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C16:C17"/>
    <mergeCell ref="K15:K17"/>
    <mergeCell ref="L15:L17"/>
    <mergeCell ref="B16:B18"/>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B24:B28"/>
    <mergeCell ref="C25:C28"/>
    <mergeCell ref="D24:D28"/>
    <mergeCell ref="E24:E28"/>
    <mergeCell ref="F24:F28"/>
    <mergeCell ref="J28:J31"/>
    <mergeCell ref="B30:B31"/>
    <mergeCell ref="K23:K25"/>
    <mergeCell ref="L23:L25"/>
    <mergeCell ref="I24:I25"/>
    <mergeCell ref="H26:H27"/>
    <mergeCell ref="K26:K27"/>
    <mergeCell ref="L26:L27"/>
    <mergeCell ref="J26:J27"/>
    <mergeCell ref="C30:C31"/>
    <mergeCell ref="D30:D31"/>
    <mergeCell ref="H32:L36"/>
    <mergeCell ref="B32:B36"/>
    <mergeCell ref="D32:D36"/>
    <mergeCell ref="E32:E36"/>
    <mergeCell ref="F32:F36"/>
    <mergeCell ref="C33:C36"/>
    <mergeCell ref="K28:K31"/>
    <mergeCell ref="L28:L31"/>
    <mergeCell ref="H28:H31"/>
    <mergeCell ref="I29:I31"/>
  </mergeCells>
  <phoneticPr fontId="7"/>
  <printOptions horizontalCentered="1"/>
  <pageMargins left="0.59055118110236227" right="0.31496062992125984" top="0.74803149606299213" bottom="0.74803149606299213" header="0.31496062992125984" footer="0.31496062992125984"/>
  <pageSetup paperSize="9" scale="58" orientation="landscape" blackAndWhite="1" r:id="rId1"/>
  <colBreaks count="1" manualBreakCount="1">
    <brk id="13"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39" r:id="rId4" name="Check Box 1">
              <controlPr defaultSize="0" autoFill="0" autoLine="0" autoPict="0">
                <anchor moveWithCells="1">
                  <from>
                    <xdr:col>3</xdr:col>
                    <xdr:colOff>400050</xdr:colOff>
                    <xdr:row>7</xdr:row>
                    <xdr:rowOff>247650</xdr:rowOff>
                  </from>
                  <to>
                    <xdr:col>3</xdr:col>
                    <xdr:colOff>647700</xdr:colOff>
                    <xdr:row>10</xdr:row>
                    <xdr:rowOff>9525</xdr:rowOff>
                  </to>
                </anchor>
              </controlPr>
            </control>
          </mc:Choice>
        </mc:AlternateContent>
        <mc:AlternateContent xmlns:mc="http://schemas.openxmlformats.org/markup-compatibility/2006">
          <mc:Choice Requires="x14">
            <control shapeId="4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4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4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4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4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4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4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4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4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4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5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51" r:id="rId16" name="Check Box 13">
              <controlPr defaultSize="0" autoFill="0" autoLine="0" autoPict="0">
                <anchor moveWithCells="1">
                  <from>
                    <xdr:col>3</xdr:col>
                    <xdr:colOff>371475</xdr:colOff>
                    <xdr:row>24</xdr:row>
                    <xdr:rowOff>9525</xdr:rowOff>
                  </from>
                  <to>
                    <xdr:col>3</xdr:col>
                    <xdr:colOff>619125</xdr:colOff>
                    <xdr:row>26</xdr:row>
                    <xdr:rowOff>9525</xdr:rowOff>
                  </to>
                </anchor>
              </controlPr>
            </control>
          </mc:Choice>
        </mc:AlternateContent>
        <mc:AlternateContent xmlns:mc="http://schemas.openxmlformats.org/markup-compatibility/2006">
          <mc:Choice Requires="x14">
            <control shapeId="52" r:id="rId17" name="Check Box 14">
              <controlPr defaultSize="0" autoFill="0" autoLine="0" autoPict="0">
                <anchor moveWithCells="1">
                  <from>
                    <xdr:col>5</xdr:col>
                    <xdr:colOff>400050</xdr:colOff>
                    <xdr:row>24</xdr:row>
                    <xdr:rowOff>19050</xdr:rowOff>
                  </from>
                  <to>
                    <xdr:col>5</xdr:col>
                    <xdr:colOff>647700</xdr:colOff>
                    <xdr:row>26</xdr:row>
                    <xdr:rowOff>0</xdr:rowOff>
                  </to>
                </anchor>
              </controlPr>
            </control>
          </mc:Choice>
        </mc:AlternateContent>
        <mc:AlternateContent xmlns:mc="http://schemas.openxmlformats.org/markup-compatibility/2006">
          <mc:Choice Requires="x14">
            <control shapeId="53" r:id="rId18" name="Check Box 15">
              <controlPr defaultSize="0" autoFill="0" autoLine="0" autoPict="0">
                <anchor moveWithCells="1">
                  <from>
                    <xdr:col>4</xdr:col>
                    <xdr:colOff>381000</xdr:colOff>
                    <xdr:row>24</xdr:row>
                    <xdr:rowOff>9525</xdr:rowOff>
                  </from>
                  <to>
                    <xdr:col>4</xdr:col>
                    <xdr:colOff>638175</xdr:colOff>
                    <xdr:row>26</xdr:row>
                    <xdr:rowOff>9525</xdr:rowOff>
                  </to>
                </anchor>
              </controlPr>
            </control>
          </mc:Choice>
        </mc:AlternateContent>
        <mc:AlternateContent xmlns:mc="http://schemas.openxmlformats.org/markup-compatibility/2006">
          <mc:Choice Requires="x14">
            <control shapeId="54" r:id="rId19"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55" r:id="rId20"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56" r:id="rId21"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57" r:id="rId22"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58" r:id="rId23"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59" r:id="rId24"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60" r:id="rId25"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61" r:id="rId26"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62" r:id="rId27"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63" r:id="rId28"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08" r:id="rId29"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47" r:id="rId30" name="Check Box 33">
              <controlPr defaultSize="0" autoFill="0" autoLine="0" autoPict="0">
                <anchor moveWithCells="1">
                  <from>
                    <xdr:col>11</xdr:col>
                    <xdr:colOff>419100</xdr:colOff>
                    <xdr:row>28</xdr:row>
                    <xdr:rowOff>38100</xdr:rowOff>
                  </from>
                  <to>
                    <xdr:col>11</xdr:col>
                    <xdr:colOff>666750</xdr:colOff>
                    <xdr:row>30</xdr:row>
                    <xdr:rowOff>19050</xdr:rowOff>
                  </to>
                </anchor>
              </controlPr>
            </control>
          </mc:Choice>
        </mc:AlternateContent>
        <mc:AlternateContent xmlns:mc="http://schemas.openxmlformats.org/markup-compatibility/2006">
          <mc:Choice Requires="x14">
            <control shapeId="119848" r:id="rId31" name="Check Box 34">
              <controlPr defaultSize="0" autoFill="0" autoLine="0" autoPict="0">
                <anchor moveWithCells="1">
                  <from>
                    <xdr:col>10</xdr:col>
                    <xdr:colOff>400050</xdr:colOff>
                    <xdr:row>28</xdr:row>
                    <xdr:rowOff>38100</xdr:rowOff>
                  </from>
                  <to>
                    <xdr:col>10</xdr:col>
                    <xdr:colOff>657225</xdr:colOff>
                    <xdr:row>30</xdr:row>
                    <xdr:rowOff>19050</xdr:rowOff>
                  </to>
                </anchor>
              </controlPr>
            </control>
          </mc:Choice>
        </mc:AlternateContent>
        <mc:AlternateContent xmlns:mc="http://schemas.openxmlformats.org/markup-compatibility/2006">
          <mc:Choice Requires="x14">
            <control shapeId="119849" r:id="rId32" name="Check Box 35">
              <controlPr defaultSize="0" autoFill="0" autoLine="0" autoPict="0">
                <anchor moveWithCells="1">
                  <from>
                    <xdr:col>11</xdr:col>
                    <xdr:colOff>419100</xdr:colOff>
                    <xdr:row>22</xdr:row>
                    <xdr:rowOff>133350</xdr:rowOff>
                  </from>
                  <to>
                    <xdr:col>11</xdr:col>
                    <xdr:colOff>666750</xdr:colOff>
                    <xdr:row>23</xdr:row>
                    <xdr:rowOff>361950</xdr:rowOff>
                  </to>
                </anchor>
              </controlPr>
            </control>
          </mc:Choice>
        </mc:AlternateContent>
        <mc:AlternateContent xmlns:mc="http://schemas.openxmlformats.org/markup-compatibility/2006">
          <mc:Choice Requires="x14">
            <control shapeId="119850" r:id="rId33" name="Check Box 36">
              <controlPr defaultSize="0" autoFill="0" autoLine="0" autoPict="0">
                <anchor moveWithCells="1">
                  <from>
                    <xdr:col>10</xdr:col>
                    <xdr:colOff>400050</xdr:colOff>
                    <xdr:row>22</xdr:row>
                    <xdr:rowOff>133350</xdr:rowOff>
                  </from>
                  <to>
                    <xdr:col>10</xdr:col>
                    <xdr:colOff>657225</xdr:colOff>
                    <xdr:row>23</xdr:row>
                    <xdr:rowOff>361950</xdr:rowOff>
                  </to>
                </anchor>
              </controlPr>
            </control>
          </mc:Choice>
        </mc:AlternateContent>
        <mc:AlternateContent xmlns:mc="http://schemas.openxmlformats.org/markup-compatibility/2006">
          <mc:Choice Requires="x14">
            <control shapeId="119851" r:id="rId34"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52" r:id="rId35"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rgb="FFFFFFCC"/>
  </sheetPr>
  <dimension ref="B1:L40"/>
  <sheetViews>
    <sheetView showGridLines="0" view="pageBreakPreview" zoomScale="88" zoomScaleNormal="100" zoomScaleSheetLayoutView="96" workbookViewId="0">
      <selection activeCell="K2" sqref="K2:L2"/>
    </sheetView>
  </sheetViews>
  <sheetFormatPr defaultColWidth="3.625" defaultRowHeight="20.100000000000001" customHeight="1" x14ac:dyDescent="0.15"/>
  <cols>
    <col min="1" max="1" width="2.125" style="93" customWidth="1"/>
    <col min="2" max="2" width="4.125" style="93" customWidth="1"/>
    <col min="3" max="3" width="11.625" style="93" customWidth="1"/>
    <col min="4" max="4" width="5.875" style="93" customWidth="1"/>
    <col min="5" max="5" width="6.625" style="93" customWidth="1"/>
    <col min="6" max="6" width="14.875" style="93" customWidth="1"/>
    <col min="7" max="8" width="23.875" style="93" customWidth="1"/>
    <col min="9" max="9" width="7.875" style="93" customWidth="1"/>
    <col min="10" max="10" width="9.875" style="93" customWidth="1"/>
    <col min="11" max="11" width="13.5" style="93" customWidth="1"/>
    <col min="12" max="12" width="7.125" style="93" customWidth="1"/>
    <col min="13" max="13" width="2" style="93" customWidth="1"/>
    <col min="14" max="16384" width="3.625" style="93"/>
  </cols>
  <sheetData>
    <row r="1" spans="2:12" ht="20.100000000000001" customHeight="1" x14ac:dyDescent="0.15">
      <c r="B1" s="120" t="s">
        <v>572</v>
      </c>
      <c r="L1" s="402" t="s">
        <v>4625</v>
      </c>
    </row>
    <row r="2" spans="2:12" ht="18" customHeight="1" x14ac:dyDescent="0.15">
      <c r="B2" s="120" t="s">
        <v>4624</v>
      </c>
      <c r="C2" s="120"/>
      <c r="D2" s="120"/>
      <c r="E2" s="120"/>
      <c r="J2" s="401"/>
      <c r="K2" s="2524" t="s">
        <v>438</v>
      </c>
      <c r="L2" s="2524"/>
    </row>
    <row r="3" spans="2:12" ht="18" customHeight="1" x14ac:dyDescent="0.15">
      <c r="B3" s="120"/>
      <c r="C3" s="120"/>
      <c r="D3" s="120"/>
      <c r="E3" s="120"/>
      <c r="H3" s="119" t="s">
        <v>571</v>
      </c>
      <c r="I3" s="2532" t="str">
        <f>'はじめに（PC）'!D5&amp;""</f>
        <v>〇〇〇〇組織</v>
      </c>
      <c r="J3" s="2532"/>
      <c r="K3" s="2532"/>
      <c r="L3" s="2532"/>
    </row>
    <row r="4" spans="2:12" ht="22.5" customHeight="1" x14ac:dyDescent="0.15">
      <c r="B4" s="2525" t="s">
        <v>570</v>
      </c>
      <c r="C4" s="2525"/>
      <c r="D4" s="2525"/>
      <c r="E4" s="2525"/>
      <c r="F4" s="2525"/>
      <c r="G4" s="2525"/>
      <c r="H4" s="2525"/>
      <c r="I4" s="2525"/>
      <c r="J4" s="2525"/>
      <c r="K4" s="2525"/>
      <c r="L4" s="2525"/>
    </row>
    <row r="5" spans="2:12" ht="17.25" customHeight="1" x14ac:dyDescent="0.15">
      <c r="B5" s="118" t="s">
        <v>569</v>
      </c>
      <c r="C5" s="117"/>
      <c r="D5" s="117"/>
      <c r="E5" s="117"/>
      <c r="F5" s="117"/>
      <c r="G5" s="117"/>
      <c r="H5" s="117"/>
      <c r="I5" s="117"/>
      <c r="J5" s="117"/>
      <c r="K5" s="117"/>
      <c r="L5" s="116"/>
    </row>
    <row r="6" spans="2:12" ht="17.25" customHeight="1" x14ac:dyDescent="0.15">
      <c r="B6" s="2526" t="s">
        <v>568</v>
      </c>
      <c r="C6" s="2527"/>
      <c r="D6" s="2527"/>
      <c r="E6" s="2527"/>
      <c r="F6" s="2527"/>
      <c r="G6" s="2527"/>
      <c r="H6" s="2527"/>
      <c r="I6" s="2527"/>
      <c r="J6" s="2527"/>
      <c r="K6" s="2527"/>
      <c r="L6" s="2528"/>
    </row>
    <row r="7" spans="2:12" ht="17.25" customHeight="1" x14ac:dyDescent="0.15">
      <c r="B7" s="2526" t="s">
        <v>567</v>
      </c>
      <c r="C7" s="2527"/>
      <c r="D7" s="2527"/>
      <c r="E7" s="2527"/>
      <c r="F7" s="2527"/>
      <c r="G7" s="2527"/>
      <c r="H7" s="2527"/>
      <c r="I7" s="2527"/>
      <c r="J7" s="2527"/>
      <c r="K7" s="2527"/>
      <c r="L7" s="2528"/>
    </row>
    <row r="8" spans="2:12" ht="17.25" customHeight="1" x14ac:dyDescent="0.15">
      <c r="B8" s="2529" t="s">
        <v>566</v>
      </c>
      <c r="C8" s="2530"/>
      <c r="D8" s="2530"/>
      <c r="E8" s="2530"/>
      <c r="F8" s="2530"/>
      <c r="G8" s="2530"/>
      <c r="H8" s="2530"/>
      <c r="I8" s="2530"/>
      <c r="J8" s="2530"/>
      <c r="K8" s="2530"/>
      <c r="L8" s="2531"/>
    </row>
    <row r="9" spans="2:12" ht="24" customHeight="1" x14ac:dyDescent="0.15">
      <c r="B9" s="93" t="s">
        <v>565</v>
      </c>
    </row>
    <row r="10" spans="2:12" ht="41.25" customHeight="1" x14ac:dyDescent="0.15">
      <c r="B10" s="114" t="s">
        <v>564</v>
      </c>
      <c r="C10" s="114" t="s">
        <v>563</v>
      </c>
      <c r="D10" s="114" t="s">
        <v>562</v>
      </c>
      <c r="E10" s="114" t="s">
        <v>561</v>
      </c>
      <c r="F10" s="114" t="s">
        <v>560</v>
      </c>
      <c r="G10" s="114" t="s">
        <v>559</v>
      </c>
      <c r="H10" s="114" t="s">
        <v>558</v>
      </c>
      <c r="I10" s="114" t="s">
        <v>557</v>
      </c>
      <c r="J10" s="115" t="s">
        <v>556</v>
      </c>
      <c r="K10" s="114" t="s">
        <v>555</v>
      </c>
      <c r="L10" s="113" t="s">
        <v>172</v>
      </c>
    </row>
    <row r="11" spans="2:12" ht="61.5" customHeight="1" x14ac:dyDescent="0.15">
      <c r="B11" s="112">
        <v>1</v>
      </c>
      <c r="C11" s="111"/>
      <c r="D11" s="110"/>
      <c r="E11" s="105"/>
      <c r="F11" s="109"/>
      <c r="G11" s="109"/>
      <c r="H11" s="109"/>
      <c r="I11" s="108"/>
      <c r="J11" s="105"/>
      <c r="K11" s="107"/>
      <c r="L11" s="103"/>
    </row>
    <row r="12" spans="2:12" ht="61.5" customHeight="1" x14ac:dyDescent="0.15">
      <c r="B12" s="112">
        <v>2</v>
      </c>
      <c r="C12" s="111"/>
      <c r="D12" s="110"/>
      <c r="E12" s="110"/>
      <c r="F12" s="109"/>
      <c r="G12" s="109"/>
      <c r="H12" s="109"/>
      <c r="I12" s="108"/>
      <c r="J12" s="105"/>
      <c r="K12" s="107"/>
      <c r="L12" s="103"/>
    </row>
    <row r="13" spans="2:12" ht="61.5" customHeight="1" x14ac:dyDescent="0.15">
      <c r="B13" s="112">
        <v>3</v>
      </c>
      <c r="C13" s="111"/>
      <c r="D13" s="110"/>
      <c r="E13" s="105"/>
      <c r="F13" s="109"/>
      <c r="G13" s="109"/>
      <c r="H13" s="109"/>
      <c r="I13" s="108"/>
      <c r="J13" s="105"/>
      <c r="K13" s="107"/>
      <c r="L13" s="103"/>
    </row>
    <row r="14" spans="2:12" ht="61.5" customHeight="1" x14ac:dyDescent="0.15">
      <c r="B14" s="112">
        <v>4</v>
      </c>
      <c r="C14" s="111"/>
      <c r="D14" s="110"/>
      <c r="E14" s="105"/>
      <c r="F14" s="109"/>
      <c r="G14" s="109"/>
      <c r="H14" s="109"/>
      <c r="I14" s="108"/>
      <c r="J14" s="105"/>
      <c r="K14" s="107"/>
      <c r="L14" s="103"/>
    </row>
    <row r="15" spans="2:12" ht="61.5" customHeight="1" x14ac:dyDescent="0.15">
      <c r="B15" s="106">
        <v>5</v>
      </c>
      <c r="C15" s="105"/>
      <c r="D15" s="104"/>
      <c r="E15" s="104"/>
      <c r="F15" s="104"/>
      <c r="G15" s="104"/>
      <c r="H15" s="104"/>
      <c r="I15" s="104"/>
      <c r="J15" s="104"/>
      <c r="K15" s="104"/>
      <c r="L15" s="103"/>
    </row>
    <row r="16" spans="2:12" ht="20.100000000000001" customHeight="1" x14ac:dyDescent="0.15">
      <c r="B16" s="102" t="s">
        <v>554</v>
      </c>
    </row>
    <row r="17" spans="2:12" ht="20.100000000000001" customHeight="1" x14ac:dyDescent="0.15">
      <c r="B17" s="102" t="s">
        <v>553</v>
      </c>
    </row>
    <row r="18" spans="2:12" ht="28.5" customHeight="1" x14ac:dyDescent="0.15">
      <c r="B18" s="93" t="s">
        <v>552</v>
      </c>
    </row>
    <row r="19" spans="2:12" ht="20.100000000000001" customHeight="1" x14ac:dyDescent="0.15">
      <c r="B19" s="102" t="s">
        <v>551</v>
      </c>
    </row>
    <row r="20" spans="2:12" ht="20.100000000000001" customHeight="1" x14ac:dyDescent="0.15">
      <c r="B20" s="101"/>
      <c r="C20" s="100"/>
      <c r="D20" s="100"/>
      <c r="E20" s="100"/>
      <c r="F20" s="100"/>
      <c r="G20" s="100"/>
      <c r="H20" s="100"/>
      <c r="I20" s="100"/>
      <c r="J20" s="100"/>
      <c r="K20" s="100"/>
      <c r="L20" s="99"/>
    </row>
    <row r="21" spans="2:12" ht="20.100000000000001" customHeight="1" x14ac:dyDescent="0.15">
      <c r="B21" s="98"/>
      <c r="L21" s="97"/>
    </row>
    <row r="22" spans="2:12" ht="20.100000000000001" customHeight="1" x14ac:dyDescent="0.15">
      <c r="B22" s="98"/>
      <c r="L22" s="97"/>
    </row>
    <row r="23" spans="2:12" ht="20.100000000000001" customHeight="1" x14ac:dyDescent="0.15">
      <c r="B23" s="98"/>
      <c r="L23" s="97"/>
    </row>
    <row r="24" spans="2:12" ht="20.100000000000001" customHeight="1" x14ac:dyDescent="0.15">
      <c r="B24" s="98"/>
      <c r="L24" s="97"/>
    </row>
    <row r="25" spans="2:12" ht="20.100000000000001" customHeight="1" x14ac:dyDescent="0.15">
      <c r="B25" s="98"/>
      <c r="L25" s="97"/>
    </row>
    <row r="26" spans="2:12" ht="20.100000000000001" customHeight="1" x14ac:dyDescent="0.15">
      <c r="B26" s="98"/>
      <c r="L26" s="97"/>
    </row>
    <row r="27" spans="2:12" ht="20.100000000000001" customHeight="1" x14ac:dyDescent="0.15">
      <c r="B27" s="98"/>
      <c r="L27" s="97"/>
    </row>
    <row r="28" spans="2:12" ht="20.100000000000001" customHeight="1" x14ac:dyDescent="0.15">
      <c r="B28" s="98"/>
      <c r="L28" s="97"/>
    </row>
    <row r="29" spans="2:12" ht="20.100000000000001" customHeight="1" x14ac:dyDescent="0.15">
      <c r="B29" s="98"/>
      <c r="L29" s="97"/>
    </row>
    <row r="30" spans="2:12" ht="20.100000000000001" customHeight="1" x14ac:dyDescent="0.15">
      <c r="B30" s="98"/>
      <c r="L30" s="97"/>
    </row>
    <row r="31" spans="2:12" ht="20.100000000000001" customHeight="1" x14ac:dyDescent="0.15">
      <c r="B31" s="98"/>
      <c r="L31" s="97"/>
    </row>
    <row r="32" spans="2:12" ht="20.100000000000001" customHeight="1" x14ac:dyDescent="0.15">
      <c r="B32" s="98"/>
      <c r="L32" s="97"/>
    </row>
    <row r="33" spans="2:12" ht="20.100000000000001" customHeight="1" x14ac:dyDescent="0.15">
      <c r="B33" s="98"/>
      <c r="L33" s="97"/>
    </row>
    <row r="34" spans="2:12" ht="20.100000000000001" customHeight="1" x14ac:dyDescent="0.15">
      <c r="B34" s="98"/>
      <c r="L34" s="97"/>
    </row>
    <row r="35" spans="2:12" ht="20.100000000000001" customHeight="1" x14ac:dyDescent="0.15">
      <c r="B35" s="98"/>
      <c r="L35" s="97"/>
    </row>
    <row r="36" spans="2:12" ht="20.100000000000001" customHeight="1" x14ac:dyDescent="0.15">
      <c r="B36" s="98"/>
      <c r="L36" s="97"/>
    </row>
    <row r="37" spans="2:12" ht="20.100000000000001" customHeight="1" x14ac:dyDescent="0.15">
      <c r="B37" s="98"/>
      <c r="L37" s="97"/>
    </row>
    <row r="38" spans="2:12" ht="20.100000000000001" customHeight="1" x14ac:dyDescent="0.15">
      <c r="B38" s="98"/>
      <c r="L38" s="97"/>
    </row>
    <row r="39" spans="2:12" ht="20.100000000000001" customHeight="1" x14ac:dyDescent="0.15">
      <c r="B39" s="98"/>
      <c r="L39" s="97"/>
    </row>
    <row r="40" spans="2:12" ht="20.100000000000001" customHeight="1" x14ac:dyDescent="0.15">
      <c r="B40" s="96"/>
      <c r="C40" s="95"/>
      <c r="D40" s="95"/>
      <c r="E40" s="95"/>
      <c r="F40" s="95"/>
      <c r="G40" s="95"/>
      <c r="H40" s="95"/>
      <c r="I40" s="95"/>
      <c r="J40" s="95"/>
      <c r="K40" s="95"/>
      <c r="L40" s="94"/>
    </row>
  </sheetData>
  <sheetProtection selectLockedCells="1"/>
  <mergeCells count="6">
    <mergeCell ref="K2:L2"/>
    <mergeCell ref="B4:L4"/>
    <mergeCell ref="B6:L6"/>
    <mergeCell ref="B7:L7"/>
    <mergeCell ref="B8:L8"/>
    <mergeCell ref="I3:L3"/>
  </mergeCells>
  <phoneticPr fontId="7"/>
  <printOptions horizontalCentered="1"/>
  <pageMargins left="0.59055118110236227" right="0.31496062992125984" top="0.74803149606299213" bottom="0.74803149606299213" header="0.31496062992125984" footer="0.31496062992125984"/>
  <pageSetup paperSize="9" scale="95" orientation="landscape" blackAndWhite="1" r:id="rId1"/>
  <rowBreaks count="1" manualBreakCount="1">
    <brk id="17" max="12" man="1"/>
  </rowBreaks>
  <colBreaks count="1" manualBreakCount="1">
    <brk id="2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C6160-8F25-4760-8D5A-1F7F700BC8BE}">
  <sheetPr>
    <tabColor rgb="FFFFFFCC"/>
  </sheetPr>
  <dimension ref="A1:I36"/>
  <sheetViews>
    <sheetView view="pageBreakPreview" zoomScaleNormal="100" zoomScaleSheetLayoutView="100" workbookViewId="0">
      <selection activeCell="E17" sqref="E17:F17"/>
    </sheetView>
  </sheetViews>
  <sheetFormatPr defaultRowHeight="13.5" x14ac:dyDescent="0.15"/>
  <cols>
    <col min="3" max="3" width="9.5" bestFit="1" customWidth="1"/>
    <col min="7" max="7" width="7.125" style="1314" customWidth="1"/>
    <col min="8" max="8" width="12.625" customWidth="1"/>
    <col min="9" max="9" width="5.625" customWidth="1"/>
    <col min="11" max="11" width="27.375" customWidth="1"/>
  </cols>
  <sheetData>
    <row r="1" spans="1:9" s="1305" customFormat="1" ht="30" customHeight="1" x14ac:dyDescent="0.15">
      <c r="A1" s="2536" t="s">
        <v>6940</v>
      </c>
      <c r="B1" s="2536"/>
      <c r="C1" s="2536"/>
      <c r="D1" s="2536"/>
      <c r="E1" s="2536"/>
      <c r="F1" s="2536"/>
      <c r="G1" s="2536"/>
      <c r="H1" s="2536"/>
      <c r="I1" s="2536"/>
    </row>
    <row r="2" spans="1:9" s="1306" customFormat="1" ht="30" customHeight="1" x14ac:dyDescent="0.15">
      <c r="G2" s="1309"/>
    </row>
    <row r="3" spans="1:9" s="1306" customFormat="1" ht="21.95" customHeight="1" x14ac:dyDescent="0.15">
      <c r="A3" s="1306" t="s">
        <v>6941</v>
      </c>
      <c r="C3" s="2537" t="str">
        <f>'はじめに（PC）'!D5</f>
        <v>〇〇〇〇組織</v>
      </c>
      <c r="D3" s="2537" t="str">
        <f>'はじめに（PC）'!C2&amp;""</f>
        <v/>
      </c>
      <c r="E3" s="2537" t="str">
        <f>'はじめに（PC）'!D2&amp;""</f>
        <v>〇年度</v>
      </c>
      <c r="F3" s="2537" t="str">
        <f>'はじめに（PC）'!E2&amp;""</f>
        <v>　←　秋田県独自追加</v>
      </c>
      <c r="G3" s="2537" t="str">
        <f>'はじめに（PC）'!F2&amp;""</f>
        <v/>
      </c>
    </row>
    <row r="4" spans="1:9" s="1306" customFormat="1" ht="14.25" x14ac:dyDescent="0.15">
      <c r="C4" s="1307"/>
      <c r="D4" s="1307"/>
      <c r="E4" s="1307"/>
      <c r="F4" s="1307"/>
      <c r="G4" s="1309"/>
    </row>
    <row r="5" spans="1:9" s="1306" customFormat="1" ht="21.95" customHeight="1" x14ac:dyDescent="0.15">
      <c r="A5" s="1306" t="s">
        <v>6942</v>
      </c>
      <c r="E5" s="2542"/>
      <c r="F5" s="2542"/>
      <c r="G5" s="2542"/>
      <c r="H5" s="2542"/>
    </row>
    <row r="6" spans="1:9" s="1306" customFormat="1" ht="21.95" customHeight="1" x14ac:dyDescent="0.15">
      <c r="B6" s="2538"/>
      <c r="C6" s="2538"/>
      <c r="D6" s="2539"/>
      <c r="E6" s="2539"/>
      <c r="F6" s="1308" t="s">
        <v>6943</v>
      </c>
      <c r="G6" s="1331"/>
      <c r="H6" s="1316"/>
    </row>
    <row r="7" spans="1:9" s="1306" customFormat="1" ht="21.95" customHeight="1" x14ac:dyDescent="0.15">
      <c r="B7" s="2538"/>
      <c r="C7" s="2538"/>
      <c r="D7" s="2539"/>
      <c r="E7" s="2539"/>
      <c r="F7" s="1308" t="s">
        <v>6943</v>
      </c>
      <c r="G7" s="1331"/>
      <c r="H7" s="1316"/>
    </row>
    <row r="8" spans="1:9" s="1306" customFormat="1" ht="21.95" customHeight="1" x14ac:dyDescent="0.15">
      <c r="B8" s="2538"/>
      <c r="C8" s="2538"/>
      <c r="D8" s="2539"/>
      <c r="E8" s="2539"/>
      <c r="F8" s="1308" t="s">
        <v>6943</v>
      </c>
      <c r="G8" s="1331"/>
      <c r="H8" s="1316"/>
    </row>
    <row r="9" spans="1:9" s="1306" customFormat="1" ht="21.95" customHeight="1" x14ac:dyDescent="0.15">
      <c r="B9" s="2538"/>
      <c r="C9" s="2538"/>
      <c r="D9" s="2539"/>
      <c r="E9" s="2539"/>
      <c r="F9" s="1308" t="s">
        <v>6943</v>
      </c>
      <c r="G9" s="1331"/>
      <c r="H9" s="1316"/>
    </row>
    <row r="10" spans="1:9" s="1306" customFormat="1" ht="14.25" x14ac:dyDescent="0.15">
      <c r="B10" s="1307"/>
      <c r="C10" s="1307"/>
      <c r="D10" s="1307"/>
      <c r="F10" s="1308"/>
      <c r="G10" s="1309"/>
    </row>
    <row r="11" spans="1:9" s="1306" customFormat="1" ht="14.25" x14ac:dyDescent="0.15">
      <c r="B11" s="1307"/>
      <c r="D11" s="1308"/>
      <c r="E11" s="1309"/>
      <c r="G11" s="1309"/>
    </row>
    <row r="12" spans="1:9" s="1306" customFormat="1" ht="21.95" customHeight="1" x14ac:dyDescent="0.15">
      <c r="A12" s="1306" t="s">
        <v>6944</v>
      </c>
      <c r="B12" s="1307"/>
      <c r="C12" s="1310"/>
      <c r="D12" s="1311"/>
      <c r="E12" s="2540"/>
      <c r="F12" s="2541"/>
      <c r="G12" s="1310"/>
    </row>
    <row r="13" spans="1:9" s="1306" customFormat="1" ht="14.25" x14ac:dyDescent="0.15">
      <c r="B13" s="1307"/>
      <c r="C13" s="1310"/>
      <c r="D13" s="1311"/>
      <c r="E13" s="1499"/>
      <c r="F13" s="1311"/>
      <c r="G13" s="1310"/>
    </row>
    <row r="14" spans="1:9" s="1306" customFormat="1" ht="21.95" customHeight="1" x14ac:dyDescent="0.15">
      <c r="B14" s="1501">
        <f>B6</f>
        <v>0</v>
      </c>
      <c r="C14" s="1500"/>
      <c r="D14" s="1502">
        <f>D6</f>
        <v>0</v>
      </c>
      <c r="E14" s="1500"/>
      <c r="G14" s="1309"/>
      <c r="H14" s="1305"/>
    </row>
    <row r="15" spans="1:9" s="1306" customFormat="1" ht="21.95" customHeight="1" x14ac:dyDescent="0.15">
      <c r="B15" s="2535" t="s">
        <v>6945</v>
      </c>
      <c r="C15" s="2535"/>
      <c r="D15" s="2535"/>
      <c r="E15" s="2535" t="s">
        <v>6946</v>
      </c>
      <c r="F15" s="2535"/>
      <c r="G15" s="1312" t="s">
        <v>6947</v>
      </c>
      <c r="H15" s="1312" t="s">
        <v>6856</v>
      </c>
    </row>
    <row r="16" spans="1:9" s="1306" customFormat="1" ht="21.95" customHeight="1" x14ac:dyDescent="0.15">
      <c r="B16" s="2533" t="s">
        <v>6948</v>
      </c>
      <c r="C16" s="2533"/>
      <c r="D16" s="2533"/>
      <c r="E16" s="2534">
        <v>500000</v>
      </c>
      <c r="F16" s="2534"/>
      <c r="G16" s="1330" t="s">
        <v>6949</v>
      </c>
      <c r="H16" s="1330" t="s">
        <v>6950</v>
      </c>
    </row>
    <row r="17" spans="2:8" s="1306" customFormat="1" ht="21.95" customHeight="1" x14ac:dyDescent="0.15">
      <c r="B17" s="2533" t="s">
        <v>6951</v>
      </c>
      <c r="C17" s="2533"/>
      <c r="D17" s="2533"/>
      <c r="E17" s="2534">
        <v>510000</v>
      </c>
      <c r="F17" s="2534"/>
      <c r="G17" s="1330" t="s">
        <v>6828</v>
      </c>
      <c r="H17" s="1330" t="s">
        <v>6950</v>
      </c>
    </row>
    <row r="18" spans="2:8" s="1306" customFormat="1" ht="21.95" customHeight="1" x14ac:dyDescent="0.15">
      <c r="B18" s="2533" t="s">
        <v>6952</v>
      </c>
      <c r="C18" s="2533"/>
      <c r="D18" s="2533"/>
      <c r="E18" s="2534">
        <v>520000</v>
      </c>
      <c r="F18" s="2534"/>
      <c r="G18" s="1330"/>
      <c r="H18" s="1330" t="s">
        <v>6950</v>
      </c>
    </row>
    <row r="19" spans="2:8" s="1306" customFormat="1" ht="14.25" x14ac:dyDescent="0.15">
      <c r="B19" s="1307"/>
      <c r="C19" s="1307"/>
      <c r="D19" s="1307"/>
      <c r="E19" s="1313"/>
      <c r="F19" s="1313"/>
      <c r="G19" s="1309"/>
      <c r="H19" s="1309"/>
    </row>
    <row r="20" spans="2:8" s="1306" customFormat="1" ht="21.95" customHeight="1" x14ac:dyDescent="0.15">
      <c r="B20" s="1501">
        <f>B7</f>
        <v>0</v>
      </c>
      <c r="C20" s="1307"/>
      <c r="D20" s="1503">
        <f>D7</f>
        <v>0</v>
      </c>
      <c r="E20" s="1309"/>
      <c r="G20" s="1309"/>
      <c r="H20" s="1305"/>
    </row>
    <row r="21" spans="2:8" s="1306" customFormat="1" ht="21.95" customHeight="1" x14ac:dyDescent="0.15">
      <c r="B21" s="2535" t="s">
        <v>6945</v>
      </c>
      <c r="C21" s="2535"/>
      <c r="D21" s="2535"/>
      <c r="E21" s="2535" t="s">
        <v>6946</v>
      </c>
      <c r="F21" s="2535"/>
      <c r="G21" s="1312" t="s">
        <v>6947</v>
      </c>
      <c r="H21" s="1312" t="s">
        <v>6856</v>
      </c>
    </row>
    <row r="22" spans="2:8" s="1306" customFormat="1" ht="21.95" customHeight="1" x14ac:dyDescent="0.15">
      <c r="B22" s="2533" t="s">
        <v>6948</v>
      </c>
      <c r="C22" s="2533"/>
      <c r="D22" s="2533"/>
      <c r="E22" s="2534">
        <v>300000</v>
      </c>
      <c r="F22" s="2534"/>
      <c r="G22" s="1330" t="s">
        <v>6949</v>
      </c>
      <c r="H22" s="1330" t="s">
        <v>6950</v>
      </c>
    </row>
    <row r="23" spans="2:8" s="1306" customFormat="1" ht="21.95" customHeight="1" x14ac:dyDescent="0.15">
      <c r="B23" s="2533" t="s">
        <v>6951</v>
      </c>
      <c r="C23" s="2533"/>
      <c r="D23" s="2533"/>
      <c r="E23" s="2534">
        <v>310000</v>
      </c>
      <c r="F23" s="2534"/>
      <c r="G23" s="1330" t="s">
        <v>6828</v>
      </c>
      <c r="H23" s="1330" t="s">
        <v>6950</v>
      </c>
    </row>
    <row r="24" spans="2:8" s="1306" customFormat="1" ht="21.95" customHeight="1" x14ac:dyDescent="0.15">
      <c r="B24" s="2533" t="s">
        <v>6952</v>
      </c>
      <c r="C24" s="2533"/>
      <c r="D24" s="2533"/>
      <c r="E24" s="2534">
        <v>320000</v>
      </c>
      <c r="F24" s="2534"/>
      <c r="G24" s="1330"/>
      <c r="H24" s="1330" t="s">
        <v>6950</v>
      </c>
    </row>
    <row r="25" spans="2:8" s="1306" customFormat="1" ht="14.25" x14ac:dyDescent="0.15">
      <c r="B25" s="1307"/>
      <c r="C25" s="1307"/>
      <c r="D25" s="1307"/>
      <c r="E25" s="1313"/>
      <c r="F25" s="1313"/>
      <c r="G25" s="1309"/>
      <c r="H25" s="1309"/>
    </row>
    <row r="26" spans="2:8" s="1306" customFormat="1" ht="21.95" customHeight="1" x14ac:dyDescent="0.15">
      <c r="B26" s="1315">
        <f>B8</f>
        <v>0</v>
      </c>
      <c r="C26" s="1307"/>
      <c r="D26" s="1503">
        <f>D8</f>
        <v>0</v>
      </c>
      <c r="E26" s="1309"/>
      <c r="G26" s="1309"/>
      <c r="H26" s="1305"/>
    </row>
    <row r="27" spans="2:8" s="1306" customFormat="1" ht="21.95" customHeight="1" x14ac:dyDescent="0.15">
      <c r="B27" s="2535" t="s">
        <v>6945</v>
      </c>
      <c r="C27" s="2535"/>
      <c r="D27" s="2535"/>
      <c r="E27" s="2535" t="s">
        <v>6946</v>
      </c>
      <c r="F27" s="2535"/>
      <c r="G27" s="1312" t="s">
        <v>6947</v>
      </c>
      <c r="H27" s="1312" t="s">
        <v>6856</v>
      </c>
    </row>
    <row r="28" spans="2:8" s="1306" customFormat="1" ht="21.95" customHeight="1" x14ac:dyDescent="0.15">
      <c r="B28" s="2533" t="s">
        <v>6948</v>
      </c>
      <c r="C28" s="2533"/>
      <c r="D28" s="2533"/>
      <c r="E28" s="2534">
        <v>290000</v>
      </c>
      <c r="F28" s="2534"/>
      <c r="G28" s="1330" t="s">
        <v>6949</v>
      </c>
      <c r="H28" s="1330" t="s">
        <v>6950</v>
      </c>
    </row>
    <row r="29" spans="2:8" s="1306" customFormat="1" ht="21.95" customHeight="1" x14ac:dyDescent="0.15">
      <c r="B29" s="2533" t="s">
        <v>6951</v>
      </c>
      <c r="C29" s="2533"/>
      <c r="D29" s="2533"/>
      <c r="E29" s="2534">
        <v>305000</v>
      </c>
      <c r="F29" s="2534"/>
      <c r="G29" s="1330" t="s">
        <v>6828</v>
      </c>
      <c r="H29" s="1330" t="s">
        <v>6950</v>
      </c>
    </row>
    <row r="30" spans="2:8" s="1306" customFormat="1" ht="21.95" customHeight="1" x14ac:dyDescent="0.15">
      <c r="B30" s="2533" t="s">
        <v>6952</v>
      </c>
      <c r="C30" s="2533"/>
      <c r="D30" s="2533"/>
      <c r="E30" s="2534">
        <v>310000</v>
      </c>
      <c r="F30" s="2534"/>
      <c r="G30" s="1330"/>
      <c r="H30" s="1330" t="s">
        <v>6950</v>
      </c>
    </row>
    <row r="31" spans="2:8" s="1306" customFormat="1" ht="14.25" x14ac:dyDescent="0.15">
      <c r="B31" s="1307"/>
      <c r="C31" s="1307"/>
      <c r="D31" s="1307"/>
      <c r="E31" s="1313"/>
      <c r="F31" s="1313"/>
      <c r="G31" s="1309"/>
      <c r="H31" s="1309"/>
    </row>
    <row r="32" spans="2:8" s="1306" customFormat="1" ht="21.95" customHeight="1" x14ac:dyDescent="0.15">
      <c r="B32" s="1315">
        <f>B9</f>
        <v>0</v>
      </c>
      <c r="C32" s="1307"/>
      <c r="D32" s="1503">
        <f>D9</f>
        <v>0</v>
      </c>
      <c r="E32" s="1309"/>
      <c r="G32" s="1309"/>
      <c r="H32" s="1305"/>
    </row>
    <row r="33" spans="2:8" s="1306" customFormat="1" ht="21.95" customHeight="1" x14ac:dyDescent="0.15">
      <c r="B33" s="2535" t="s">
        <v>6945</v>
      </c>
      <c r="C33" s="2535"/>
      <c r="D33" s="2535"/>
      <c r="E33" s="2535" t="s">
        <v>6946</v>
      </c>
      <c r="F33" s="2535"/>
      <c r="G33" s="1312" t="s">
        <v>6947</v>
      </c>
      <c r="H33" s="1312" t="s">
        <v>6856</v>
      </c>
    </row>
    <row r="34" spans="2:8" s="1306" customFormat="1" ht="21.95" customHeight="1" x14ac:dyDescent="0.15">
      <c r="B34" s="2533" t="s">
        <v>6948</v>
      </c>
      <c r="C34" s="2533"/>
      <c r="D34" s="2533"/>
      <c r="E34" s="2534">
        <v>310000</v>
      </c>
      <c r="F34" s="2534"/>
      <c r="G34" s="1330" t="s">
        <v>6949</v>
      </c>
      <c r="H34" s="1330" t="s">
        <v>6950</v>
      </c>
    </row>
    <row r="35" spans="2:8" s="1306" customFormat="1" ht="21.95" customHeight="1" x14ac:dyDescent="0.15">
      <c r="B35" s="2533" t="s">
        <v>6951</v>
      </c>
      <c r="C35" s="2533"/>
      <c r="D35" s="2533"/>
      <c r="E35" s="2534">
        <v>320000</v>
      </c>
      <c r="F35" s="2534"/>
      <c r="G35" s="1330" t="s">
        <v>6828</v>
      </c>
      <c r="H35" s="1330" t="s">
        <v>6950</v>
      </c>
    </row>
    <row r="36" spans="2:8" s="1306" customFormat="1" ht="21.95" customHeight="1" x14ac:dyDescent="0.15">
      <c r="B36" s="2533" t="s">
        <v>6952</v>
      </c>
      <c r="C36" s="2533"/>
      <c r="D36" s="2533"/>
      <c r="E36" s="2534">
        <v>330000</v>
      </c>
      <c r="F36" s="2534"/>
      <c r="G36" s="1330"/>
      <c r="H36" s="1330" t="s">
        <v>6950</v>
      </c>
    </row>
  </sheetData>
  <sheetProtection sheet="1" objects="1" scenarios="1"/>
  <mergeCells count="44">
    <mergeCell ref="A1:I1"/>
    <mergeCell ref="C3:G3"/>
    <mergeCell ref="B6:C6"/>
    <mergeCell ref="D6:E6"/>
    <mergeCell ref="E12:F12"/>
    <mergeCell ref="D7:E7"/>
    <mergeCell ref="D8:E8"/>
    <mergeCell ref="D9:E9"/>
    <mergeCell ref="E5:H5"/>
    <mergeCell ref="B7:C7"/>
    <mergeCell ref="B8:C8"/>
    <mergeCell ref="B9:C9"/>
    <mergeCell ref="B15:D15"/>
    <mergeCell ref="E15:F15"/>
    <mergeCell ref="B16:D16"/>
    <mergeCell ref="E16:F16"/>
    <mergeCell ref="B17:D17"/>
    <mergeCell ref="E17:F17"/>
    <mergeCell ref="B18:D18"/>
    <mergeCell ref="E18:F18"/>
    <mergeCell ref="B21:D21"/>
    <mergeCell ref="E21:F21"/>
    <mergeCell ref="B22:D22"/>
    <mergeCell ref="E22:F22"/>
    <mergeCell ref="B23:D23"/>
    <mergeCell ref="E23:F23"/>
    <mergeCell ref="B24:D24"/>
    <mergeCell ref="E24:F24"/>
    <mergeCell ref="B27:D27"/>
    <mergeCell ref="E27:F27"/>
    <mergeCell ref="B28:D28"/>
    <mergeCell ref="E28:F28"/>
    <mergeCell ref="B29:D29"/>
    <mergeCell ref="E29:F29"/>
    <mergeCell ref="B30:D30"/>
    <mergeCell ref="E30:F30"/>
    <mergeCell ref="B36:D36"/>
    <mergeCell ref="E36:F36"/>
    <mergeCell ref="B33:D33"/>
    <mergeCell ref="E33:F33"/>
    <mergeCell ref="B34:D34"/>
    <mergeCell ref="E34:F34"/>
    <mergeCell ref="B35:D35"/>
    <mergeCell ref="E35:F35"/>
  </mergeCells>
  <phoneticPr fontId="7"/>
  <dataValidations count="3">
    <dataValidation type="list" showInputMessage="1" showErrorMessage="1" sqref="B6:C9" xr:uid="{657B65A2-BC8D-404F-BC90-04B78CA1D1CF}">
      <formula1>"61 水路の補修,62 水路の更新等,63 農道の補修,64 農道の更新等,65 ため池の補修,66 ため池(附帯施設) の更新等,　, "</formula1>
    </dataValidation>
    <dataValidation type="list" allowBlank="1" showInputMessage="1" sqref="H6:H9" xr:uid="{A73A55BB-9B44-434E-BF07-309B66C922CF}">
      <formula1>"Km,ｍ,箇所,　"</formula1>
    </dataValidation>
    <dataValidation type="list" allowBlank="1" showInputMessage="1" showErrorMessage="1" sqref="G16:G18 G22:G24 G28:G30 G34:G36" xr:uid="{8E0B8BBF-A655-42CB-A855-A4CF338ED37C}">
      <formula1>"○,　"</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97ABBFC-6F9A-4DF9-B28D-59BA67221ECD}">
          <x14:formula1>
            <xm:f>活動計画書!$H$187:$H$196</xm:f>
          </x14:formula1>
          <xm:sqref>D6:D9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rgb="FFFFFFCC"/>
    <pageSetUpPr fitToPage="1"/>
  </sheetPr>
  <dimension ref="A1:B28"/>
  <sheetViews>
    <sheetView showGridLines="0" view="pageBreakPreview" zoomScale="93" zoomScaleNormal="100" zoomScaleSheetLayoutView="100" workbookViewId="0">
      <selection activeCell="B22" sqref="B22"/>
    </sheetView>
  </sheetViews>
  <sheetFormatPr defaultColWidth="9" defaultRowHeight="13.5" x14ac:dyDescent="0.15"/>
  <cols>
    <col min="1" max="1" width="42.5" style="121" customWidth="1"/>
    <col min="2" max="2" width="53.625" style="121" customWidth="1"/>
    <col min="3" max="6" width="9" style="121"/>
    <col min="7" max="7" width="10.125" style="121" customWidth="1"/>
    <col min="8" max="16384" width="9" style="121"/>
  </cols>
  <sheetData>
    <row r="1" spans="1:2" ht="21" customHeight="1" x14ac:dyDescent="0.15">
      <c r="A1" s="2546" t="s">
        <v>588</v>
      </c>
      <c r="B1" s="2546"/>
    </row>
    <row r="2" spans="1:2" ht="21" customHeight="1" x14ac:dyDescent="0.15">
      <c r="A2" s="398" t="s">
        <v>4624</v>
      </c>
      <c r="B2" s="403" t="s">
        <v>4625</v>
      </c>
    </row>
    <row r="3" spans="1:2" ht="18.95" customHeight="1" x14ac:dyDescent="0.15">
      <c r="A3" s="2547" t="s">
        <v>587</v>
      </c>
      <c r="B3" s="2547"/>
    </row>
    <row r="4" spans="1:2" ht="15" customHeight="1" x14ac:dyDescent="0.15">
      <c r="A4" s="2548"/>
      <c r="B4" s="2548"/>
    </row>
    <row r="5" spans="1:2" ht="71.099999999999994" customHeight="1" x14ac:dyDescent="0.15">
      <c r="A5" s="2549" t="s">
        <v>4937</v>
      </c>
      <c r="B5" s="2549"/>
    </row>
    <row r="6" spans="1:2" ht="16.5" customHeight="1" x14ac:dyDescent="0.15">
      <c r="A6" s="2545" t="s">
        <v>586</v>
      </c>
      <c r="B6" s="2545"/>
    </row>
    <row r="7" spans="1:2" ht="18.600000000000001" customHeight="1" x14ac:dyDescent="0.15">
      <c r="A7" s="2543" t="s">
        <v>585</v>
      </c>
      <c r="B7" s="2543"/>
    </row>
    <row r="8" spans="1:2" ht="35.1" customHeight="1" x14ac:dyDescent="0.15">
      <c r="A8" s="2544" t="s">
        <v>584</v>
      </c>
      <c r="B8" s="2544"/>
    </row>
    <row r="9" spans="1:2" ht="35.1" customHeight="1" x14ac:dyDescent="0.15">
      <c r="A9" s="2544" t="s">
        <v>583</v>
      </c>
      <c r="B9" s="2544"/>
    </row>
    <row r="10" spans="1:2" ht="10.5" customHeight="1" x14ac:dyDescent="0.15">
      <c r="A10" s="2545"/>
      <c r="B10" s="2545"/>
    </row>
    <row r="11" spans="1:2" ht="18.600000000000001" customHeight="1" x14ac:dyDescent="0.15">
      <c r="A11" s="2543" t="s">
        <v>582</v>
      </c>
      <c r="B11" s="2543"/>
    </row>
    <row r="12" spans="1:2" ht="46.5" customHeight="1" x14ac:dyDescent="0.15">
      <c r="A12" s="2544" t="s">
        <v>581</v>
      </c>
      <c r="B12" s="2544"/>
    </row>
    <row r="13" spans="1:2" ht="72.75" customHeight="1" x14ac:dyDescent="0.15">
      <c r="A13" s="2550" t="s">
        <v>580</v>
      </c>
      <c r="B13" s="2550"/>
    </row>
    <row r="14" spans="1:2" ht="72.75" customHeight="1" x14ac:dyDescent="0.15">
      <c r="A14" s="2550" t="s">
        <v>579</v>
      </c>
      <c r="B14" s="2550"/>
    </row>
    <row r="15" spans="1:2" ht="9.75" customHeight="1" x14ac:dyDescent="0.15">
      <c r="A15" s="2545"/>
      <c r="B15" s="2545"/>
    </row>
    <row r="16" spans="1:2" ht="15" customHeight="1" x14ac:dyDescent="0.15">
      <c r="A16" s="2543" t="s">
        <v>578</v>
      </c>
      <c r="B16" s="2543"/>
    </row>
    <row r="17" spans="1:2" ht="40.5" customHeight="1" x14ac:dyDescent="0.15">
      <c r="A17" s="2550" t="s">
        <v>577</v>
      </c>
      <c r="B17" s="2550"/>
    </row>
    <row r="18" spans="1:2" ht="12.75" customHeight="1" x14ac:dyDescent="0.15">
      <c r="A18" s="2545"/>
      <c r="B18" s="2545"/>
    </row>
    <row r="19" spans="1:2" ht="40.5" customHeight="1" x14ac:dyDescent="0.15">
      <c r="A19" s="2550" t="s">
        <v>576</v>
      </c>
      <c r="B19" s="2550"/>
    </row>
    <row r="20" spans="1:2" ht="12" customHeight="1" x14ac:dyDescent="0.15">
      <c r="A20" s="2545"/>
      <c r="B20" s="2545"/>
    </row>
    <row r="21" spans="1:2" ht="18.600000000000001" customHeight="1" x14ac:dyDescent="0.15">
      <c r="A21" s="949" t="s">
        <v>575</v>
      </c>
    </row>
    <row r="22" spans="1:2" ht="22.5" customHeight="1" x14ac:dyDescent="0.15">
      <c r="B22" s="384" t="str">
        <f>'はじめに（PC）'!D5&amp;""</f>
        <v>〇〇〇〇組織</v>
      </c>
    </row>
    <row r="23" spans="1:2" ht="22.5" customHeight="1" x14ac:dyDescent="0.15">
      <c r="B23" s="384" t="str">
        <f>"住　所　　"&amp;'はじめに（PC）'!D7&amp;""</f>
        <v>住　所　　秋田県〇〇</v>
      </c>
    </row>
    <row r="24" spans="1:2" ht="22.5" customHeight="1" x14ac:dyDescent="0.15">
      <c r="B24" s="384" t="str">
        <f>"代　表　　"&amp;'はじめに（PC）'!D6&amp;""</f>
        <v>代　表　　〇〇　〇〇</v>
      </c>
    </row>
    <row r="25" spans="1:2" ht="13.5" customHeight="1" x14ac:dyDescent="0.15">
      <c r="B25" s="122"/>
    </row>
    <row r="26" spans="1:2" ht="22.5" customHeight="1" x14ac:dyDescent="0.15">
      <c r="B26" s="950" t="s">
        <v>574</v>
      </c>
    </row>
    <row r="27" spans="1:2" ht="22.5" customHeight="1" x14ac:dyDescent="0.15">
      <c r="B27" s="951" t="s">
        <v>6799</v>
      </c>
    </row>
    <row r="28" spans="1:2" ht="22.5" customHeight="1" x14ac:dyDescent="0.15">
      <c r="B28" s="951" t="s">
        <v>573</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7"/>
  <printOptions horizontalCentered="1"/>
  <pageMargins left="0.59055118110236227" right="0.31496062992125984" top="0.74803149606299213" bottom="0.74803149606299213" header="0.31496062992125984" footer="0.31496062992125984"/>
  <pageSetup paperSize="9" scale="99"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94"/>
  <sheetViews>
    <sheetView showGridLines="0" view="pageBreakPreview" zoomScale="85" zoomScaleNormal="96" zoomScaleSheetLayoutView="85" workbookViewId="0">
      <selection activeCell="D10" sqref="D10"/>
    </sheetView>
  </sheetViews>
  <sheetFormatPr defaultColWidth="9" defaultRowHeight="18.75" x14ac:dyDescent="0.15"/>
  <cols>
    <col min="1" max="1" width="3.625" style="495" customWidth="1"/>
    <col min="2" max="3" width="9.875" style="495" customWidth="1"/>
    <col min="4" max="5" width="8" style="495" customWidth="1"/>
    <col min="6" max="6" width="8.5" style="495" customWidth="1"/>
    <col min="7" max="12" width="4.875" style="495" customWidth="1"/>
    <col min="13" max="13" width="9.125" style="495" customWidth="1"/>
    <col min="14" max="14" width="11.5" style="495" customWidth="1"/>
    <col min="15" max="15" width="21" style="495" customWidth="1"/>
    <col min="16" max="16" width="29.75" style="495" customWidth="1"/>
    <col min="17" max="24" width="7.625" style="495" customWidth="1"/>
    <col min="25" max="16384" width="9" style="495"/>
  </cols>
  <sheetData>
    <row r="1" spans="1:23" ht="19.5" x14ac:dyDescent="0.15">
      <c r="A1" s="137" t="s">
        <v>592</v>
      </c>
      <c r="B1" s="136"/>
      <c r="C1" s="136"/>
      <c r="P1" s="406" t="s">
        <v>4625</v>
      </c>
    </row>
    <row r="2" spans="1:23" ht="24" customHeight="1" x14ac:dyDescent="0.45">
      <c r="A2" s="404" t="s">
        <v>4624</v>
      </c>
      <c r="D2" s="405"/>
      <c r="E2" s="405"/>
      <c r="F2" s="405"/>
      <c r="G2" s="405"/>
      <c r="H2" s="405"/>
      <c r="I2" s="405"/>
      <c r="J2" s="405"/>
      <c r="K2" s="405"/>
      <c r="L2" s="405"/>
      <c r="M2" s="405"/>
      <c r="P2" s="135" t="s">
        <v>571</v>
      </c>
      <c r="Q2" s="405"/>
      <c r="R2" s="405"/>
      <c r="S2" s="405"/>
      <c r="T2" s="405"/>
      <c r="U2" s="405"/>
      <c r="V2" s="405"/>
    </row>
    <row r="3" spans="1:23" ht="27" customHeight="1" x14ac:dyDescent="0.15">
      <c r="D3" s="134"/>
      <c r="E3" s="134"/>
      <c r="F3" s="956"/>
      <c r="G3" s="2551" t="s">
        <v>4641</v>
      </c>
      <c r="H3" s="2551"/>
      <c r="I3" s="2551"/>
      <c r="J3" s="2551"/>
      <c r="K3" s="2551"/>
      <c r="L3" s="2551"/>
      <c r="M3" s="2551"/>
      <c r="N3" s="2551"/>
      <c r="O3" s="2551"/>
      <c r="P3" s="385" t="str">
        <f>'はじめに（PC）'!D5&amp;""</f>
        <v>〇〇〇〇組織</v>
      </c>
    </row>
    <row r="4" spans="1:23" ht="27" customHeight="1" x14ac:dyDescent="0.15">
      <c r="B4" s="513" t="s">
        <v>591</v>
      </c>
      <c r="C4" s="513"/>
      <c r="D4" s="133"/>
      <c r="E4" s="133"/>
      <c r="F4" s="133"/>
      <c r="G4" s="133"/>
      <c r="H4" s="133"/>
      <c r="I4" s="133"/>
      <c r="J4" s="133"/>
      <c r="K4" s="133"/>
      <c r="L4" s="133"/>
      <c r="M4" s="513"/>
      <c r="N4" s="133"/>
      <c r="O4" s="133"/>
      <c r="P4" s="133"/>
    </row>
    <row r="5" spans="1:23" ht="50.25" customHeight="1" x14ac:dyDescent="0.15">
      <c r="B5" s="2552" t="s">
        <v>4857</v>
      </c>
      <c r="C5" s="2552"/>
      <c r="D5" s="2553"/>
      <c r="E5" s="2553"/>
      <c r="F5" s="2553"/>
      <c r="G5" s="2553"/>
      <c r="H5" s="2553"/>
      <c r="I5" s="2553"/>
      <c r="J5" s="2553"/>
      <c r="K5" s="2553"/>
      <c r="L5" s="2553"/>
      <c r="M5" s="2553"/>
      <c r="N5" s="2553"/>
      <c r="O5" s="2553"/>
      <c r="P5" s="2553"/>
    </row>
    <row r="6" spans="1:23" ht="24" customHeight="1" x14ac:dyDescent="0.15">
      <c r="A6" s="2585" t="s">
        <v>6840</v>
      </c>
      <c r="B6" s="2554" t="s">
        <v>4754</v>
      </c>
      <c r="C6" s="2555"/>
      <c r="D6" s="2556" t="s">
        <v>4636</v>
      </c>
      <c r="E6" s="2556"/>
      <c r="F6" s="2556"/>
      <c r="G6" s="2557" t="s">
        <v>590</v>
      </c>
      <c r="H6" s="2558"/>
      <c r="I6" s="2558"/>
      <c r="J6" s="2558"/>
      <c r="K6" s="2558"/>
      <c r="L6" s="2558"/>
      <c r="M6" s="2556" t="s">
        <v>174</v>
      </c>
      <c r="N6" s="2556"/>
      <c r="O6" s="2556"/>
      <c r="P6" s="2561" t="s">
        <v>4635</v>
      </c>
      <c r="Q6" s="2563" t="s">
        <v>4771</v>
      </c>
      <c r="R6" s="2563"/>
    </row>
    <row r="7" spans="1:23" ht="24" customHeight="1" x14ac:dyDescent="0.15">
      <c r="A7" s="2585"/>
      <c r="B7" s="2558" t="s">
        <v>589</v>
      </c>
      <c r="C7" s="2573" t="s">
        <v>4753</v>
      </c>
      <c r="D7" s="2564" t="s">
        <v>189</v>
      </c>
      <c r="E7" s="2566" t="s">
        <v>4637</v>
      </c>
      <c r="F7" s="2566" t="s">
        <v>4638</v>
      </c>
      <c r="G7" s="2559"/>
      <c r="H7" s="2560"/>
      <c r="I7" s="2560"/>
      <c r="J7" s="2560"/>
      <c r="K7" s="2560"/>
      <c r="L7" s="2560"/>
      <c r="M7" s="2568" t="s">
        <v>235</v>
      </c>
      <c r="N7" s="2567" t="s">
        <v>431</v>
      </c>
      <c r="O7" s="2568" t="s">
        <v>99</v>
      </c>
      <c r="P7" s="2562"/>
      <c r="Q7" s="2571" t="s">
        <v>4772</v>
      </c>
      <c r="R7" s="2571" t="s">
        <v>4773</v>
      </c>
    </row>
    <row r="8" spans="1:23" ht="24" customHeight="1" x14ac:dyDescent="0.15">
      <c r="A8" s="2586"/>
      <c r="B8" s="2560"/>
      <c r="C8" s="2574"/>
      <c r="D8" s="2565"/>
      <c r="E8" s="2567"/>
      <c r="F8" s="2568"/>
      <c r="G8" s="2559"/>
      <c r="H8" s="2560"/>
      <c r="I8" s="2560"/>
      <c r="J8" s="2560"/>
      <c r="K8" s="2560"/>
      <c r="L8" s="2560"/>
      <c r="M8" s="2569"/>
      <c r="N8" s="2570"/>
      <c r="O8" s="2569"/>
      <c r="P8" s="2562"/>
      <c r="Q8" s="2572"/>
      <c r="R8" s="2572"/>
    </row>
    <row r="9" spans="1:23" x14ac:dyDescent="0.15">
      <c r="A9" s="1074">
        <v>1</v>
      </c>
      <c r="B9" s="1388"/>
      <c r="C9" s="1389"/>
      <c r="D9" s="1568"/>
      <c r="E9" s="1568"/>
      <c r="F9" s="1563">
        <f>SUM(D9+E9)</f>
        <v>0</v>
      </c>
      <c r="G9" s="1390"/>
      <c r="H9" s="1390"/>
      <c r="I9" s="1390"/>
      <c r="J9" s="1390"/>
      <c r="K9" s="1390"/>
      <c r="L9" s="1390"/>
      <c r="M9" s="1391" t="str">
        <f>IF(G9="","",(IFERROR(VLOOKUP($G9,【選択肢】!$T$3:$X$90,2,)," ")&amp;IF(H9="","",","&amp;IFERROR(VLOOKUP($H9,【選択肢】!$T$3:$X$90,2,)," ")&amp;IF(I9="","",","&amp;IFERROR(VLOOKUP($I9,【選択肢】!$T$3:$X$90,2,)," ")&amp;IF(J9="","",","&amp;IFERROR(VLOOKUP($J9,【選択肢】!$T$3:$X$90,2,)," ")&amp;IF(K9="","",","&amp;IFERROR(VLOOKUP($K9,【選択肢】!$T$3:$X$90,2,)," ")&amp;IF(L9="","",","&amp;IFERROR(VLOOKUP($L9,【選択肢】!$T$3:$X$90,2,)," "))))))))</f>
        <v/>
      </c>
      <c r="N9" s="1391" t="str">
        <f>IF(G9="","",(IFERROR(VLOOKUP($G9,【選択肢】!$T$3:$X$90,4,)," ")&amp;IF(H9="","",","&amp;IFERROR(VLOOKUP($H9,【選択肢】!$T$3:$X$90,4,)," ")&amp;IF(I9="","",","&amp;IFERROR(VLOOKUP($I9,【選択肢】!$T$3:$X$90,4,)," ")&amp;IF(J9="","",","&amp;IFERROR(VLOOKUP($J9,【選択肢】!$T$3:$X$90,4,)," ")&amp;IF(K9="","",","&amp;IFERROR(VLOOKUP($K9,【選択肢】!$T$3:$X$90,4,)," ")&amp;IF(L9="","",","&amp;IFERROR(VLOOKUP($L9,【選択肢】!$T$3:$X$90,4,)," "))))))))</f>
        <v/>
      </c>
      <c r="O9" s="1391" t="str">
        <f>IF(G9="","",(IFERROR(VLOOKUP($G9,【選択肢】!$T$3:$X$90,5,)," ")&amp;IF(H9="","",","&amp;IFERROR(VLOOKUP($H9,【選択肢】!$T$3:$X$90,5,)," ")&amp;IF(I9="","",","&amp;IFERROR(VLOOKUP($I9,【選択肢】!$T$3:$X$90,5,)," ")&amp;IF(J9="","",","&amp;IFERROR(VLOOKUP($J9,【選択肢】!$T$3:$X$90,5,)," ")&amp;IF(K9="","",","&amp;IFERROR(VLOOKUP($K9,【選択肢】!$T$3:$X$90,5,)," ")&amp;IF(L9="","",","&amp;IFERROR(VLOOKUP($L9,【選択肢】!$T$3:$X$90,5,)," "))))))))</f>
        <v/>
      </c>
      <c r="P9" s="1392"/>
      <c r="Q9" s="1224"/>
      <c r="R9" s="1224"/>
      <c r="S9" s="132"/>
      <c r="T9" s="132"/>
      <c r="U9" s="132"/>
      <c r="V9" s="132"/>
      <c r="W9" s="132"/>
    </row>
    <row r="10" spans="1:23" ht="19.5" customHeight="1" x14ac:dyDescent="0.15">
      <c r="A10" s="1075">
        <f>A9+1</f>
        <v>2</v>
      </c>
      <c r="B10" s="1388"/>
      <c r="C10" s="1389"/>
      <c r="D10" s="1568"/>
      <c r="E10" s="1568"/>
      <c r="F10" s="1563">
        <f>SUM(D10+E10)</f>
        <v>0</v>
      </c>
      <c r="G10" s="1390"/>
      <c r="H10" s="1390"/>
      <c r="I10" s="1390"/>
      <c r="J10" s="1390"/>
      <c r="K10" s="1390"/>
      <c r="L10" s="1390"/>
      <c r="M10" s="1391" t="str">
        <f>IF(G10="","",(IFERROR(VLOOKUP($G10,【選択肢】!$T$3:$X$90,2,)," ")&amp;IF(H10="","",","&amp;IFERROR(VLOOKUP($H10,【選択肢】!$T$3:$X$90,2,)," ")&amp;IF(I10="","",","&amp;IFERROR(VLOOKUP($I10,【選択肢】!$T$3:$X$90,2,)," ")&amp;IF(J10="","",","&amp;IFERROR(VLOOKUP($J10,【選択肢】!$T$3:$X$90,2,)," ")&amp;IF(K10="","",","&amp;IFERROR(VLOOKUP($K10,【選択肢】!$T$3:$X$90,2,)," ")&amp;IF(L10="","",","&amp;IFERROR(VLOOKUP($L10,【選択肢】!$T$3:$X$90,2,)," "))))))))</f>
        <v/>
      </c>
      <c r="N10" s="1391" t="str">
        <f>IF(G10="","",(IFERROR(VLOOKUP($G10,【選択肢】!$T$3:$X$90,4,)," ")&amp;IF(H10="","",","&amp;IFERROR(VLOOKUP($H10,【選択肢】!$T$3:$X$90,4,)," ")&amp;IF(I10="","",","&amp;IFERROR(VLOOKUP($I10,【選択肢】!$T$3:$X$90,4,)," ")&amp;IF(J10="","",","&amp;IFERROR(VLOOKUP($J10,【選択肢】!$T$3:$X$90,4,)," ")&amp;IF(K10="","",","&amp;IFERROR(VLOOKUP($K10,【選択肢】!$T$3:$X$90,4,)," ")&amp;IF(L10="","",","&amp;IFERROR(VLOOKUP($L10,【選択肢】!$T$3:$X$90,4,)," "))))))))</f>
        <v/>
      </c>
      <c r="O10" s="1391" t="str">
        <f>IF(G10="","",(IFERROR(VLOOKUP($G10,【選択肢】!$T$3:$X$90,5,)," ")&amp;IF(H10="","",","&amp;IFERROR(VLOOKUP($H10,【選択肢】!$T$3:$X$90,5,)," ")&amp;IF(I10="","",","&amp;IFERROR(VLOOKUP($I10,【選択肢】!$T$3:$X$90,5,)," ")&amp;IF(J10="","",","&amp;IFERROR(VLOOKUP($J10,【選択肢】!$T$3:$X$90,5,)," ")&amp;IF(K10="","",","&amp;IFERROR(VLOOKUP($K10,【選択肢】!$T$3:$X$90,5,)," ")&amp;IF(L10="","",","&amp;IFERROR(VLOOKUP($L10,【選択肢】!$T$3:$X$90,5,)," "))))))))</f>
        <v/>
      </c>
      <c r="P10" s="1392"/>
      <c r="Q10" s="1224"/>
      <c r="R10" s="1224"/>
      <c r="S10" s="132"/>
      <c r="T10" s="132"/>
      <c r="U10" s="132"/>
      <c r="V10" s="132"/>
      <c r="W10" s="132"/>
    </row>
    <row r="11" spans="1:23" x14ac:dyDescent="0.15">
      <c r="A11" s="1075">
        <f t="shared" ref="A11:A51" si="0">A10+1</f>
        <v>3</v>
      </c>
      <c r="B11" s="1388"/>
      <c r="C11" s="1389"/>
      <c r="D11" s="1568"/>
      <c r="E11" s="1568"/>
      <c r="F11" s="1563">
        <f>SUM(D11+E11)</f>
        <v>0</v>
      </c>
      <c r="G11" s="1390"/>
      <c r="H11" s="1390"/>
      <c r="I11" s="1390"/>
      <c r="J11" s="1390"/>
      <c r="K11" s="1390"/>
      <c r="L11" s="1390"/>
      <c r="M11" s="1391" t="str">
        <f>IF(G11="","",(IFERROR(VLOOKUP($G11,【選択肢】!$T$3:$X$90,2,)," ")&amp;IF(H11="","",","&amp;IFERROR(VLOOKUP($H11,【選択肢】!$T$3:$X$90,2,)," ")&amp;IF(I11="","",","&amp;IFERROR(VLOOKUP($I11,【選択肢】!$T$3:$X$90,2,)," ")&amp;IF(J11="","",","&amp;IFERROR(VLOOKUP($J11,【選択肢】!$T$3:$X$90,2,)," ")&amp;IF(K11="","",","&amp;IFERROR(VLOOKUP($K11,【選択肢】!$T$3:$X$90,2,)," ")&amp;IF(L11="","",","&amp;IFERROR(VLOOKUP($L11,【選択肢】!$T$3:$X$90,2,)," "))))))))</f>
        <v/>
      </c>
      <c r="N11" s="1391" t="str">
        <f>IF(G11="","",(IFERROR(VLOOKUP($G11,【選択肢】!$T$3:$X$90,4,)," ")&amp;IF(H11="","",","&amp;IFERROR(VLOOKUP($H11,【選択肢】!$T$3:$X$90,4,)," ")&amp;IF(I11="","",","&amp;IFERROR(VLOOKUP($I11,【選択肢】!$T$3:$X$90,4,)," ")&amp;IF(J11="","",","&amp;IFERROR(VLOOKUP($J11,【選択肢】!$T$3:$X$90,4,)," ")&amp;IF(K11="","",","&amp;IFERROR(VLOOKUP($K11,【選択肢】!$T$3:$X$90,4,)," ")&amp;IF(L11="","",","&amp;IFERROR(VLOOKUP($L11,【選択肢】!$T$3:$X$90,4,)," "))))))))</f>
        <v/>
      </c>
      <c r="O11" s="1391" t="str">
        <f>IF(G11="","",(IFERROR(VLOOKUP($G11,【選択肢】!$T$3:$X$90,5,)," ")&amp;IF(H11="","",","&amp;IFERROR(VLOOKUP($H11,【選択肢】!$T$3:$X$90,5,)," ")&amp;IF(I11="","",","&amp;IFERROR(VLOOKUP($I11,【選択肢】!$T$3:$X$90,5,)," ")&amp;IF(J11="","",","&amp;IFERROR(VLOOKUP($J11,【選択肢】!$T$3:$X$90,5,)," ")&amp;IF(K11="","",","&amp;IFERROR(VLOOKUP($K11,【選択肢】!$T$3:$X$90,5,)," ")&amp;IF(L11="","",","&amp;IFERROR(VLOOKUP($L11,【選択肢】!$T$3:$X$90,5,)," "))))))))</f>
        <v/>
      </c>
      <c r="P11" s="1392"/>
      <c r="Q11" s="1224"/>
      <c r="R11" s="1224"/>
      <c r="S11" s="132"/>
      <c r="T11" s="132"/>
      <c r="U11" s="132"/>
      <c r="V11" s="132"/>
      <c r="W11" s="132"/>
    </row>
    <row r="12" spans="1:23" x14ac:dyDescent="0.15">
      <c r="A12" s="1075">
        <f t="shared" si="0"/>
        <v>4</v>
      </c>
      <c r="B12" s="1388"/>
      <c r="C12" s="1389"/>
      <c r="D12" s="1568"/>
      <c r="E12" s="1568"/>
      <c r="F12" s="1563">
        <f t="shared" ref="F12:F43" si="1">SUM(D12+E12)</f>
        <v>0</v>
      </c>
      <c r="G12" s="1390"/>
      <c r="H12" s="1390"/>
      <c r="I12" s="1390"/>
      <c r="J12" s="1390"/>
      <c r="K12" s="1390"/>
      <c r="L12" s="1390"/>
      <c r="M12" s="1391" t="str">
        <f>IF(G12="","",(IFERROR(VLOOKUP($G12,【選択肢】!$T$3:$X$90,2,)," ")&amp;IF(H12="","",","&amp;IFERROR(VLOOKUP($H12,【選択肢】!$T$3:$X$90,2,)," ")&amp;IF(I12="","",","&amp;IFERROR(VLOOKUP($I12,【選択肢】!$T$3:$X$90,2,)," ")&amp;IF(J12="","",","&amp;IFERROR(VLOOKUP($J12,【選択肢】!$T$3:$X$90,2,)," ")&amp;IF(K12="","",","&amp;IFERROR(VLOOKUP($K12,【選択肢】!$T$3:$X$90,2,)," ")&amp;IF(L12="","",","&amp;IFERROR(VLOOKUP($L12,【選択肢】!$T$3:$X$90,2,)," "))))))))</f>
        <v/>
      </c>
      <c r="N12" s="1391" t="str">
        <f>IF(G12="","",(IFERROR(VLOOKUP($G12,【選択肢】!$T$3:$X$90,4,)," ")&amp;IF(H12="","",","&amp;IFERROR(VLOOKUP($H12,【選択肢】!$T$3:$X$90,4,)," ")&amp;IF(I12="","",","&amp;IFERROR(VLOOKUP($I12,【選択肢】!$T$3:$X$90,4,)," ")&amp;IF(J12="","",","&amp;IFERROR(VLOOKUP($J12,【選択肢】!$T$3:$X$90,4,)," ")&amp;IF(K12="","",","&amp;IFERROR(VLOOKUP($K12,【選択肢】!$T$3:$X$90,4,)," ")&amp;IF(L12="","",","&amp;IFERROR(VLOOKUP($L12,【選択肢】!$T$3:$X$90,4,)," "))))))))</f>
        <v/>
      </c>
      <c r="O12" s="1391" t="str">
        <f>IF(G12="","",(IFERROR(VLOOKUP($G12,【選択肢】!$T$3:$X$90,5,)," ")&amp;IF(H12="","",","&amp;IFERROR(VLOOKUP($H12,【選択肢】!$T$3:$X$90,5,)," ")&amp;IF(I12="","",","&amp;IFERROR(VLOOKUP($I12,【選択肢】!$T$3:$X$90,5,)," ")&amp;IF(J12="","",","&amp;IFERROR(VLOOKUP($J12,【選択肢】!$T$3:$X$90,5,)," ")&amp;IF(K12="","",","&amp;IFERROR(VLOOKUP($K12,【選択肢】!$T$3:$X$90,5,)," ")&amp;IF(L12="","",","&amp;IFERROR(VLOOKUP($L12,【選択肢】!$T$3:$X$90,5,)," "))))))))</f>
        <v/>
      </c>
      <c r="P12" s="1392"/>
      <c r="Q12" s="1224"/>
      <c r="R12" s="1224"/>
      <c r="S12" s="132"/>
      <c r="T12" s="132"/>
      <c r="U12" s="132"/>
      <c r="V12" s="132"/>
      <c r="W12" s="132"/>
    </row>
    <row r="13" spans="1:23" x14ac:dyDescent="0.15">
      <c r="A13" s="1075">
        <f t="shared" si="0"/>
        <v>5</v>
      </c>
      <c r="B13" s="1388"/>
      <c r="C13" s="1389"/>
      <c r="D13" s="1568"/>
      <c r="E13" s="1568"/>
      <c r="F13" s="1563">
        <f t="shared" si="1"/>
        <v>0</v>
      </c>
      <c r="G13" s="1390"/>
      <c r="H13" s="1390"/>
      <c r="I13" s="1390"/>
      <c r="J13" s="1390"/>
      <c r="K13" s="1390"/>
      <c r="L13" s="1390"/>
      <c r="M13" s="1391" t="str">
        <f>IF(G13="","",(IFERROR(VLOOKUP($G13,【選択肢】!$T$3:$X$90,2,)," ")&amp;IF(H13="","",","&amp;IFERROR(VLOOKUP($H13,【選択肢】!$T$3:$X$90,2,)," ")&amp;IF(I13="","",","&amp;IFERROR(VLOOKUP($I13,【選択肢】!$T$3:$X$90,2,)," ")&amp;IF(J13="","",","&amp;IFERROR(VLOOKUP($J13,【選択肢】!$T$3:$X$90,2,)," ")&amp;IF(K13="","",","&amp;IFERROR(VLOOKUP($K13,【選択肢】!$T$3:$X$90,2,)," ")&amp;IF(L13="","",","&amp;IFERROR(VLOOKUP($L13,【選択肢】!$T$3:$X$90,2,)," "))))))))</f>
        <v/>
      </c>
      <c r="N13" s="1391" t="str">
        <f>IF(G13="","",(IFERROR(VLOOKUP($G13,【選択肢】!$T$3:$X$90,4,)," ")&amp;IF(H13="","",","&amp;IFERROR(VLOOKUP($H13,【選択肢】!$T$3:$X$90,4,)," ")&amp;IF(I13="","",","&amp;IFERROR(VLOOKUP($I13,【選択肢】!$T$3:$X$90,4,)," ")&amp;IF(J13="","",","&amp;IFERROR(VLOOKUP($J13,【選択肢】!$T$3:$X$90,4,)," ")&amp;IF(K13="","",","&amp;IFERROR(VLOOKUP($K13,【選択肢】!$T$3:$X$90,4,)," ")&amp;IF(L13="","",","&amp;IFERROR(VLOOKUP($L13,【選択肢】!$T$3:$X$90,4,)," "))))))))</f>
        <v/>
      </c>
      <c r="O13" s="1391" t="str">
        <f>IF(G13="","",(IFERROR(VLOOKUP($G13,【選択肢】!$T$3:$X$90,5,)," ")&amp;IF(H13="","",","&amp;IFERROR(VLOOKUP($H13,【選択肢】!$T$3:$X$90,5,)," ")&amp;IF(I13="","",","&amp;IFERROR(VLOOKUP($I13,【選択肢】!$T$3:$X$90,5,)," ")&amp;IF(J13="","",","&amp;IFERROR(VLOOKUP($J13,【選択肢】!$T$3:$X$90,5,)," ")&amp;IF(K13="","",","&amp;IFERROR(VLOOKUP($K13,【選択肢】!$T$3:$X$90,5,)," ")&amp;IF(L13="","",","&amp;IFERROR(VLOOKUP($L13,【選択肢】!$T$3:$X$90,5,)," "))))))))</f>
        <v/>
      </c>
      <c r="P13" s="1392"/>
      <c r="Q13" s="1224"/>
      <c r="R13" s="1224"/>
      <c r="S13" s="132"/>
      <c r="T13" s="132"/>
      <c r="U13" s="132"/>
      <c r="V13" s="132"/>
      <c r="W13" s="132"/>
    </row>
    <row r="14" spans="1:23" x14ac:dyDescent="0.15">
      <c r="A14" s="1075">
        <f t="shared" si="0"/>
        <v>6</v>
      </c>
      <c r="B14" s="1388"/>
      <c r="C14" s="1389"/>
      <c r="D14" s="1568"/>
      <c r="E14" s="1568"/>
      <c r="F14" s="1563">
        <f t="shared" si="1"/>
        <v>0</v>
      </c>
      <c r="G14" s="1390"/>
      <c r="H14" s="1390" t="s">
        <v>134</v>
      </c>
      <c r="I14" s="1390"/>
      <c r="J14" s="1390"/>
      <c r="K14" s="1390"/>
      <c r="L14" s="1390"/>
      <c r="M14" s="1391" t="str">
        <f>IF(G14="","",(IFERROR(VLOOKUP($G14,【選択肢】!$T$3:$X$90,2,)," ")&amp;IF(H14="","",","&amp;IFERROR(VLOOKUP($H14,【選択肢】!$T$3:$X$90,2,)," ")&amp;IF(I14="","",","&amp;IFERROR(VLOOKUP($I14,【選択肢】!$T$3:$X$90,2,)," ")&amp;IF(J14="","",","&amp;IFERROR(VLOOKUP($J14,【選択肢】!$T$3:$X$90,2,)," ")&amp;IF(K14="","",","&amp;IFERROR(VLOOKUP($K14,【選択肢】!$T$3:$X$90,2,)," ")&amp;IF(L14="","",","&amp;IFERROR(VLOOKUP($L14,【選択肢】!$T$3:$X$90,2,)," "))))))))</f>
        <v/>
      </c>
      <c r="N14" s="1391" t="str">
        <f>IF(G14="","",(IFERROR(VLOOKUP($G14,【選択肢】!$T$3:$X$90,4,)," ")&amp;IF(H14="","",","&amp;IFERROR(VLOOKUP($H14,【選択肢】!$T$3:$X$90,4,)," ")&amp;IF(I14="","",","&amp;IFERROR(VLOOKUP($I14,【選択肢】!$T$3:$X$90,4,)," ")&amp;IF(J14="","",","&amp;IFERROR(VLOOKUP($J14,【選択肢】!$T$3:$X$90,4,)," ")&amp;IF(K14="","",","&amp;IFERROR(VLOOKUP($K14,【選択肢】!$T$3:$X$90,4,)," ")&amp;IF(L14="","",","&amp;IFERROR(VLOOKUP($L14,【選択肢】!$T$3:$X$90,4,)," "))))))))</f>
        <v/>
      </c>
      <c r="O14" s="1391" t="str">
        <f>IF(G14="","",(IFERROR(VLOOKUP($G14,【選択肢】!$T$3:$X$90,5,)," ")&amp;IF(H14="","",","&amp;IFERROR(VLOOKUP($H14,【選択肢】!$T$3:$X$90,5,)," ")&amp;IF(I14="","",","&amp;IFERROR(VLOOKUP($I14,【選択肢】!$T$3:$X$90,5,)," ")&amp;IF(J14="","",","&amp;IFERROR(VLOOKUP($J14,【選択肢】!$T$3:$X$90,5,)," ")&amp;IF(K14="","",","&amp;IFERROR(VLOOKUP($K14,【選択肢】!$T$3:$X$90,5,)," ")&amp;IF(L14="","",","&amp;IFERROR(VLOOKUP($L14,【選択肢】!$T$3:$X$90,5,)," "))))))))</f>
        <v/>
      </c>
      <c r="P14" s="1392"/>
      <c r="Q14" s="1224"/>
      <c r="R14" s="1224"/>
      <c r="S14" s="132"/>
      <c r="T14" s="132"/>
      <c r="U14" s="132"/>
      <c r="V14" s="132"/>
      <c r="W14" s="132"/>
    </row>
    <row r="15" spans="1:23" x14ac:dyDescent="0.15">
      <c r="A15" s="1075">
        <f t="shared" si="0"/>
        <v>7</v>
      </c>
      <c r="B15" s="1388"/>
      <c r="C15" s="1389"/>
      <c r="D15" s="1568"/>
      <c r="E15" s="1568"/>
      <c r="F15" s="1563">
        <f t="shared" si="1"/>
        <v>0</v>
      </c>
      <c r="G15" s="1390"/>
      <c r="H15" s="1390"/>
      <c r="I15" s="1390"/>
      <c r="J15" s="1390"/>
      <c r="K15" s="1390"/>
      <c r="L15" s="1390"/>
      <c r="M15" s="1391" t="str">
        <f>IF(G15="","",(IFERROR(VLOOKUP($G15,【選択肢】!$T$3:$X$90,2,)," ")&amp;IF(H15="","",","&amp;IFERROR(VLOOKUP($H15,【選択肢】!$T$3:$X$90,2,)," ")&amp;IF(I15="","",","&amp;IFERROR(VLOOKUP($I15,【選択肢】!$T$3:$X$90,2,)," ")&amp;IF(J15="","",","&amp;IFERROR(VLOOKUP($J15,【選択肢】!$T$3:$X$90,2,)," ")&amp;IF(K15="","",","&amp;IFERROR(VLOOKUP($K15,【選択肢】!$T$3:$X$90,2,)," ")&amp;IF(L15="","",","&amp;IFERROR(VLOOKUP($L15,【選択肢】!$T$3:$X$90,2,)," "))))))))</f>
        <v/>
      </c>
      <c r="N15" s="1391" t="str">
        <f>IF(G15="","",(IFERROR(VLOOKUP($G15,【選択肢】!$T$3:$X$90,4,)," ")&amp;IF(H15="","",","&amp;IFERROR(VLOOKUP($H15,【選択肢】!$T$3:$X$90,4,)," ")&amp;IF(I15="","",","&amp;IFERROR(VLOOKUP($I15,【選択肢】!$T$3:$X$90,4,)," ")&amp;IF(J15="","",","&amp;IFERROR(VLOOKUP($J15,【選択肢】!$T$3:$X$90,4,)," ")&amp;IF(K15="","",","&amp;IFERROR(VLOOKUP($K15,【選択肢】!$T$3:$X$90,4,)," ")&amp;IF(L15="","",","&amp;IFERROR(VLOOKUP($L15,【選択肢】!$T$3:$X$90,4,)," "))))))))</f>
        <v/>
      </c>
      <c r="O15" s="1391" t="str">
        <f>IF(G15="","",(IFERROR(VLOOKUP($G15,【選択肢】!$T$3:$X$90,5,)," ")&amp;IF(H15="","",","&amp;IFERROR(VLOOKUP($H15,【選択肢】!$T$3:$X$90,5,)," ")&amp;IF(I15="","",","&amp;IFERROR(VLOOKUP($I15,【選択肢】!$T$3:$X$90,5,)," ")&amp;IF(J15="","",","&amp;IFERROR(VLOOKUP($J15,【選択肢】!$T$3:$X$90,5,)," ")&amp;IF(K15="","",","&amp;IFERROR(VLOOKUP($K15,【選択肢】!$T$3:$X$90,5,)," ")&amp;IF(L15="","",","&amp;IFERROR(VLOOKUP($L15,【選択肢】!$T$3:$X$90,5,)," "))))))))</f>
        <v/>
      </c>
      <c r="P15" s="1392"/>
      <c r="Q15" s="1224"/>
      <c r="R15" s="1224"/>
      <c r="S15" s="132"/>
      <c r="T15" s="132"/>
      <c r="U15" s="132"/>
      <c r="V15" s="132"/>
      <c r="W15" s="132"/>
    </row>
    <row r="16" spans="1:23" x14ac:dyDescent="0.15">
      <c r="A16" s="1075">
        <f t="shared" si="0"/>
        <v>8</v>
      </c>
      <c r="B16" s="1388"/>
      <c r="C16" s="1389"/>
      <c r="D16" s="1568"/>
      <c r="E16" s="1568"/>
      <c r="F16" s="1563">
        <f t="shared" si="1"/>
        <v>0</v>
      </c>
      <c r="G16" s="1390"/>
      <c r="H16" s="1390"/>
      <c r="I16" s="1390"/>
      <c r="J16" s="1390"/>
      <c r="K16" s="1390"/>
      <c r="L16" s="1390"/>
      <c r="M16" s="1391" t="str">
        <f>IF(G16="","",(IFERROR(VLOOKUP($G16,【選択肢】!$T$3:$X$90,2,)," ")&amp;IF(H16="","",","&amp;IFERROR(VLOOKUP($H16,【選択肢】!$T$3:$X$90,2,)," ")&amp;IF(I16="","",","&amp;IFERROR(VLOOKUP($I16,【選択肢】!$T$3:$X$90,2,)," ")&amp;IF(J16="","",","&amp;IFERROR(VLOOKUP($J16,【選択肢】!$T$3:$X$90,2,)," ")&amp;IF(K16="","",","&amp;IFERROR(VLOOKUP($K16,【選択肢】!$T$3:$X$90,2,)," ")&amp;IF(L16="","",","&amp;IFERROR(VLOOKUP($L16,【選択肢】!$T$3:$X$90,2,)," "))))))))</f>
        <v/>
      </c>
      <c r="N16" s="1391" t="str">
        <f>IF(G16="","",(IFERROR(VLOOKUP($G16,【選択肢】!$T$3:$X$90,4,)," ")&amp;IF(H16="","",","&amp;IFERROR(VLOOKUP($H16,【選択肢】!$T$3:$X$90,4,)," ")&amp;IF(I16="","",","&amp;IFERROR(VLOOKUP($I16,【選択肢】!$T$3:$X$90,4,)," ")&amp;IF(J16="","",","&amp;IFERROR(VLOOKUP($J16,【選択肢】!$T$3:$X$90,4,)," ")&amp;IF(K16="","",","&amp;IFERROR(VLOOKUP($K16,【選択肢】!$T$3:$X$90,4,)," ")&amp;IF(L16="","",","&amp;IFERROR(VLOOKUP($L16,【選択肢】!$T$3:$X$90,4,)," "))))))))</f>
        <v/>
      </c>
      <c r="O16" s="1391" t="str">
        <f>IF(G16="","",(IFERROR(VLOOKUP($G16,【選択肢】!$T$3:$X$90,5,)," ")&amp;IF(H16="","",","&amp;IFERROR(VLOOKUP($H16,【選択肢】!$T$3:$X$90,5,)," ")&amp;IF(I16="","",","&amp;IFERROR(VLOOKUP($I16,【選択肢】!$T$3:$X$90,5,)," ")&amp;IF(J16="","",","&amp;IFERROR(VLOOKUP($J16,【選択肢】!$T$3:$X$90,5,)," ")&amp;IF(K16="","",","&amp;IFERROR(VLOOKUP($K16,【選択肢】!$T$3:$X$90,5,)," ")&amp;IF(L16="","",","&amp;IFERROR(VLOOKUP($L16,【選択肢】!$T$3:$X$90,5,)," "))))))))</f>
        <v/>
      </c>
      <c r="P16" s="1392"/>
      <c r="Q16" s="1224"/>
      <c r="R16" s="1224"/>
      <c r="S16" s="132"/>
      <c r="T16" s="132"/>
      <c r="U16" s="132"/>
      <c r="V16" s="132"/>
      <c r="W16" s="132"/>
    </row>
    <row r="17" spans="1:23" x14ac:dyDescent="0.15">
      <c r="A17" s="1075">
        <f t="shared" si="0"/>
        <v>9</v>
      </c>
      <c r="B17" s="1388"/>
      <c r="C17" s="1389"/>
      <c r="D17" s="1568"/>
      <c r="E17" s="1568"/>
      <c r="F17" s="1563">
        <f t="shared" si="1"/>
        <v>0</v>
      </c>
      <c r="G17" s="1390"/>
      <c r="H17" s="1390"/>
      <c r="I17" s="1390"/>
      <c r="J17" s="1390"/>
      <c r="K17" s="1390"/>
      <c r="L17" s="1390"/>
      <c r="M17" s="1391" t="str">
        <f>IF(G17="","",(IFERROR(VLOOKUP($G17,【選択肢】!$T$3:$X$90,2,)," ")&amp;IF(H17="","",","&amp;IFERROR(VLOOKUP($H17,【選択肢】!$T$3:$X$90,2,)," ")&amp;IF(I17="","",","&amp;IFERROR(VLOOKUP($I17,【選択肢】!$T$3:$X$90,2,)," ")&amp;IF(J17="","",","&amp;IFERROR(VLOOKUP($J17,【選択肢】!$T$3:$X$90,2,)," ")&amp;IF(K17="","",","&amp;IFERROR(VLOOKUP($K17,【選択肢】!$T$3:$X$90,2,)," ")&amp;IF(L17="","",","&amp;IFERROR(VLOOKUP($L17,【選択肢】!$T$3:$X$90,2,)," "))))))))</f>
        <v/>
      </c>
      <c r="N17" s="1391" t="str">
        <f>IF(G17="","",(IFERROR(VLOOKUP($G17,【選択肢】!$T$3:$X$90,4,)," ")&amp;IF(H17="","",","&amp;IFERROR(VLOOKUP($H17,【選択肢】!$T$3:$X$90,4,)," ")&amp;IF(I17="","",","&amp;IFERROR(VLOOKUP($I17,【選択肢】!$T$3:$X$90,4,)," ")&amp;IF(J17="","",","&amp;IFERROR(VLOOKUP($J17,【選択肢】!$T$3:$X$90,4,)," ")&amp;IF(K17="","",","&amp;IFERROR(VLOOKUP($K17,【選択肢】!$T$3:$X$90,4,)," ")&amp;IF(L17="","",","&amp;IFERROR(VLOOKUP($L17,【選択肢】!$T$3:$X$90,4,)," "))))))))</f>
        <v/>
      </c>
      <c r="O17" s="1391" t="str">
        <f>IF(G17="","",(IFERROR(VLOOKUP($G17,【選択肢】!$T$3:$X$90,5,)," ")&amp;IF(H17="","",","&amp;IFERROR(VLOOKUP($H17,【選択肢】!$T$3:$X$90,5,)," ")&amp;IF(I17="","",","&amp;IFERROR(VLOOKUP($I17,【選択肢】!$T$3:$X$90,5,)," ")&amp;IF(J17="","",","&amp;IFERROR(VLOOKUP($J17,【選択肢】!$T$3:$X$90,5,)," ")&amp;IF(K17="","",","&amp;IFERROR(VLOOKUP($K17,【選択肢】!$T$3:$X$90,5,)," ")&amp;IF(L17="","",","&amp;IFERROR(VLOOKUP($L17,【選択肢】!$T$3:$X$90,5,)," "))))))))</f>
        <v/>
      </c>
      <c r="P17" s="1392"/>
      <c r="Q17" s="1224"/>
      <c r="R17" s="1224"/>
      <c r="S17" s="132"/>
      <c r="T17" s="132"/>
      <c r="U17" s="132"/>
      <c r="V17" s="132"/>
      <c r="W17" s="132"/>
    </row>
    <row r="18" spans="1:23" x14ac:dyDescent="0.15">
      <c r="A18" s="1075">
        <f t="shared" si="0"/>
        <v>10</v>
      </c>
      <c r="B18" s="1388"/>
      <c r="C18" s="1389"/>
      <c r="D18" s="1568"/>
      <c r="E18" s="1568"/>
      <c r="F18" s="1563">
        <f t="shared" si="1"/>
        <v>0</v>
      </c>
      <c r="G18" s="1390"/>
      <c r="H18" s="1390"/>
      <c r="I18" s="1390"/>
      <c r="J18" s="1390"/>
      <c r="K18" s="1390"/>
      <c r="L18" s="1390"/>
      <c r="M18" s="1391" t="str">
        <f>IF(G18="","",(IFERROR(VLOOKUP($G18,【選択肢】!$T$3:$X$90,2,)," ")&amp;IF(H18="","",","&amp;IFERROR(VLOOKUP($H18,【選択肢】!$T$3:$X$90,2,)," ")&amp;IF(I18="","",","&amp;IFERROR(VLOOKUP($I18,【選択肢】!$T$3:$X$90,2,)," ")&amp;IF(J18="","",","&amp;IFERROR(VLOOKUP($J18,【選択肢】!$T$3:$X$90,2,)," ")&amp;IF(K18="","",","&amp;IFERROR(VLOOKUP($K18,【選択肢】!$T$3:$X$90,2,)," ")&amp;IF(L18="","",","&amp;IFERROR(VLOOKUP($L18,【選択肢】!$T$3:$X$90,2,)," "))))))))</f>
        <v/>
      </c>
      <c r="N18" s="1391" t="str">
        <f>IF(G18="","",(IFERROR(VLOOKUP($G18,【選択肢】!$T$3:$X$90,4,)," ")&amp;IF(H18="","",","&amp;IFERROR(VLOOKUP($H18,【選択肢】!$T$3:$X$90,4,)," ")&amp;IF(I18="","",","&amp;IFERROR(VLOOKUP($I18,【選択肢】!$T$3:$X$90,4,)," ")&amp;IF(J18="","",","&amp;IFERROR(VLOOKUP($J18,【選択肢】!$T$3:$X$90,4,)," ")&amp;IF(K18="","",","&amp;IFERROR(VLOOKUP($K18,【選択肢】!$T$3:$X$90,4,)," ")&amp;IF(L18="","",","&amp;IFERROR(VLOOKUP($L18,【選択肢】!$T$3:$X$90,4,)," "))))))))</f>
        <v/>
      </c>
      <c r="O18" s="1391" t="str">
        <f>IF(G18="","",(IFERROR(VLOOKUP($G18,【選択肢】!$T$3:$X$90,5,)," ")&amp;IF(H18="","",","&amp;IFERROR(VLOOKUP($H18,【選択肢】!$T$3:$X$90,5,)," ")&amp;IF(I18="","",","&amp;IFERROR(VLOOKUP($I18,【選択肢】!$T$3:$X$90,5,)," ")&amp;IF(J18="","",","&amp;IFERROR(VLOOKUP($J18,【選択肢】!$T$3:$X$90,5,)," ")&amp;IF(K18="","",","&amp;IFERROR(VLOOKUP($K18,【選択肢】!$T$3:$X$90,5,)," ")&amp;IF(L18="","",","&amp;IFERROR(VLOOKUP($L18,【選択肢】!$T$3:$X$90,5,)," "))))))))</f>
        <v/>
      </c>
      <c r="P18" s="1392"/>
      <c r="Q18" s="1224"/>
      <c r="R18" s="1224"/>
      <c r="S18" s="132"/>
      <c r="T18" s="132"/>
      <c r="U18" s="132"/>
      <c r="V18" s="132"/>
      <c r="W18" s="132"/>
    </row>
    <row r="19" spans="1:23" x14ac:dyDescent="0.15">
      <c r="A19" s="1075">
        <f t="shared" si="0"/>
        <v>11</v>
      </c>
      <c r="B19" s="1388"/>
      <c r="C19" s="1389"/>
      <c r="D19" s="1568"/>
      <c r="E19" s="1568"/>
      <c r="F19" s="1563">
        <f t="shared" si="1"/>
        <v>0</v>
      </c>
      <c r="G19" s="1390"/>
      <c r="H19" s="1390"/>
      <c r="I19" s="1390"/>
      <c r="J19" s="1390"/>
      <c r="K19" s="1390"/>
      <c r="L19" s="1390"/>
      <c r="M19" s="1391" t="str">
        <f>IF(G19="","",(IFERROR(VLOOKUP($G19,【選択肢】!$T$3:$X$90,2,)," ")&amp;IF(H19="","",","&amp;IFERROR(VLOOKUP($H19,【選択肢】!$T$3:$X$90,2,)," ")&amp;IF(I19="","",","&amp;IFERROR(VLOOKUP($I19,【選択肢】!$T$3:$X$90,2,)," ")&amp;IF(J19="","",","&amp;IFERROR(VLOOKUP($J19,【選択肢】!$T$3:$X$90,2,)," ")&amp;IF(K19="","",","&amp;IFERROR(VLOOKUP($K19,【選択肢】!$T$3:$X$90,2,)," ")&amp;IF(L19="","",","&amp;IFERROR(VLOOKUP($L19,【選択肢】!$T$3:$X$90,2,)," "))))))))</f>
        <v/>
      </c>
      <c r="N19" s="1391" t="str">
        <f>IF(G19="","",(IFERROR(VLOOKUP($G19,【選択肢】!$T$3:$X$90,4,)," ")&amp;IF(H19="","",","&amp;IFERROR(VLOOKUP($H19,【選択肢】!$T$3:$X$90,4,)," ")&amp;IF(I19="","",","&amp;IFERROR(VLOOKUP($I19,【選択肢】!$T$3:$X$90,4,)," ")&amp;IF(J19="","",","&amp;IFERROR(VLOOKUP($J19,【選択肢】!$T$3:$X$90,4,)," ")&amp;IF(K19="","",","&amp;IFERROR(VLOOKUP($K19,【選択肢】!$T$3:$X$90,4,)," ")&amp;IF(L19="","",","&amp;IFERROR(VLOOKUP($L19,【選択肢】!$T$3:$X$90,4,)," "))))))))</f>
        <v/>
      </c>
      <c r="O19" s="1391" t="str">
        <f>IF(G19="","",(IFERROR(VLOOKUP($G19,【選択肢】!$T$3:$X$90,5,)," ")&amp;IF(H19="","",","&amp;IFERROR(VLOOKUP($H19,【選択肢】!$T$3:$X$90,5,)," ")&amp;IF(I19="","",","&amp;IFERROR(VLOOKUP($I19,【選択肢】!$T$3:$X$90,5,)," ")&amp;IF(J19="","",","&amp;IFERROR(VLOOKUP($J19,【選択肢】!$T$3:$X$90,5,)," ")&amp;IF(K19="","",","&amp;IFERROR(VLOOKUP($K19,【選択肢】!$T$3:$X$90,5,)," ")&amp;IF(L19="","",","&amp;IFERROR(VLOOKUP($L19,【選択肢】!$T$3:$X$90,5,)," "))))))))</f>
        <v/>
      </c>
      <c r="P19" s="1392"/>
      <c r="Q19" s="1224"/>
      <c r="R19" s="1224"/>
      <c r="S19" s="132"/>
      <c r="T19" s="132"/>
      <c r="U19" s="132"/>
      <c r="V19" s="132"/>
      <c r="W19" s="132"/>
    </row>
    <row r="20" spans="1:23" x14ac:dyDescent="0.15">
      <c r="A20" s="1075">
        <f t="shared" si="0"/>
        <v>12</v>
      </c>
      <c r="B20" s="1388"/>
      <c r="C20" s="1389"/>
      <c r="D20" s="1568"/>
      <c r="E20" s="1568"/>
      <c r="F20" s="1563">
        <f t="shared" si="1"/>
        <v>0</v>
      </c>
      <c r="G20" s="1390"/>
      <c r="H20" s="1390"/>
      <c r="I20" s="1390"/>
      <c r="J20" s="1390"/>
      <c r="K20" s="1390"/>
      <c r="L20" s="1390"/>
      <c r="M20" s="1391" t="str">
        <f>IF(G20="","",(IFERROR(VLOOKUP($G20,【選択肢】!$T$3:$X$90,2,)," ")&amp;IF(H20="","",","&amp;IFERROR(VLOOKUP($H20,【選択肢】!$T$3:$X$90,2,)," ")&amp;IF(I20="","",","&amp;IFERROR(VLOOKUP($I20,【選択肢】!$T$3:$X$90,2,)," ")&amp;IF(J20="","",","&amp;IFERROR(VLOOKUP($J20,【選択肢】!$T$3:$X$90,2,)," ")&amp;IF(K20="","",","&amp;IFERROR(VLOOKUP($K20,【選択肢】!$T$3:$X$90,2,)," ")&amp;IF(L20="","",","&amp;IFERROR(VLOOKUP($L20,【選択肢】!$T$3:$X$90,2,)," "))))))))</f>
        <v/>
      </c>
      <c r="N20" s="1391" t="str">
        <f>IF(G20="","",(IFERROR(VLOOKUP($G20,【選択肢】!$T$3:$X$90,4,)," ")&amp;IF(H20="","",","&amp;IFERROR(VLOOKUP($H20,【選択肢】!$T$3:$X$90,4,)," ")&amp;IF(I20="","",","&amp;IFERROR(VLOOKUP($I20,【選択肢】!$T$3:$X$90,4,)," ")&amp;IF(J20="","",","&amp;IFERROR(VLOOKUP($J20,【選択肢】!$T$3:$X$90,4,)," ")&amp;IF(K20="","",","&amp;IFERROR(VLOOKUP($K20,【選択肢】!$T$3:$X$90,4,)," ")&amp;IF(L20="","",","&amp;IFERROR(VLOOKUP($L20,【選択肢】!$T$3:$X$90,4,)," "))))))))</f>
        <v/>
      </c>
      <c r="O20" s="1391" t="str">
        <f>IF(G20="","",(IFERROR(VLOOKUP($G20,【選択肢】!$T$3:$X$90,5,)," ")&amp;IF(H20="","",","&amp;IFERROR(VLOOKUP($H20,【選択肢】!$T$3:$X$90,5,)," ")&amp;IF(I20="","",","&amp;IFERROR(VLOOKUP($I20,【選択肢】!$T$3:$X$90,5,)," ")&amp;IF(J20="","",","&amp;IFERROR(VLOOKUP($J20,【選択肢】!$T$3:$X$90,5,)," ")&amp;IF(K20="","",","&amp;IFERROR(VLOOKUP($K20,【選択肢】!$T$3:$X$90,5,)," ")&amp;IF(L20="","",","&amp;IFERROR(VLOOKUP($L20,【選択肢】!$T$3:$X$90,5,)," "))))))))</f>
        <v/>
      </c>
      <c r="P20" s="1392"/>
      <c r="Q20" s="1224"/>
      <c r="R20" s="1224"/>
      <c r="S20" s="132"/>
      <c r="T20" s="132"/>
      <c r="U20" s="132"/>
      <c r="V20" s="132"/>
      <c r="W20" s="132"/>
    </row>
    <row r="21" spans="1:23" x14ac:dyDescent="0.15">
      <c r="A21" s="1075">
        <f t="shared" si="0"/>
        <v>13</v>
      </c>
      <c r="B21" s="1388"/>
      <c r="C21" s="1389"/>
      <c r="D21" s="1568"/>
      <c r="E21" s="1568"/>
      <c r="F21" s="1563">
        <f t="shared" si="1"/>
        <v>0</v>
      </c>
      <c r="G21" s="1390"/>
      <c r="H21" s="1390"/>
      <c r="I21" s="1390"/>
      <c r="J21" s="1390"/>
      <c r="K21" s="1390"/>
      <c r="L21" s="1390"/>
      <c r="M21" s="1391" t="str">
        <f>IF(G21="","",(IFERROR(VLOOKUP($G21,【選択肢】!$T$3:$X$90,2,)," ")&amp;IF(H21="","",","&amp;IFERROR(VLOOKUP($H21,【選択肢】!$T$3:$X$90,2,)," ")&amp;IF(I21="","",","&amp;IFERROR(VLOOKUP($I21,【選択肢】!$T$3:$X$90,2,)," ")&amp;IF(J21="","",","&amp;IFERROR(VLOOKUP($J21,【選択肢】!$T$3:$X$90,2,)," ")&amp;IF(K21="","",","&amp;IFERROR(VLOOKUP($K21,【選択肢】!$T$3:$X$90,2,)," ")&amp;IF(L21="","",","&amp;IFERROR(VLOOKUP($L21,【選択肢】!$T$3:$X$90,2,)," "))))))))</f>
        <v/>
      </c>
      <c r="N21" s="1391" t="str">
        <f>IF(G21="","",(IFERROR(VLOOKUP($G21,【選択肢】!$T$3:$X$90,4,)," ")&amp;IF(H21="","",","&amp;IFERROR(VLOOKUP($H21,【選択肢】!$T$3:$X$90,4,)," ")&amp;IF(I21="","",","&amp;IFERROR(VLOOKUP($I21,【選択肢】!$T$3:$X$90,4,)," ")&amp;IF(J21="","",","&amp;IFERROR(VLOOKUP($J21,【選択肢】!$T$3:$X$90,4,)," ")&amp;IF(K21="","",","&amp;IFERROR(VLOOKUP($K21,【選択肢】!$T$3:$X$90,4,)," ")&amp;IF(L21="","",","&amp;IFERROR(VLOOKUP($L21,【選択肢】!$T$3:$X$90,4,)," "))))))))</f>
        <v/>
      </c>
      <c r="O21" s="1391" t="str">
        <f>IF(G21="","",(IFERROR(VLOOKUP($G21,【選択肢】!$T$3:$X$90,5,)," ")&amp;IF(H21="","",","&amp;IFERROR(VLOOKUP($H21,【選択肢】!$T$3:$X$90,5,)," ")&amp;IF(I21="","",","&amp;IFERROR(VLOOKUP($I21,【選択肢】!$T$3:$X$90,5,)," ")&amp;IF(J21="","",","&amp;IFERROR(VLOOKUP($J21,【選択肢】!$T$3:$X$90,5,)," ")&amp;IF(K21="","",","&amp;IFERROR(VLOOKUP($K21,【選択肢】!$T$3:$X$90,5,)," ")&amp;IF(L21="","",","&amp;IFERROR(VLOOKUP($L21,【選択肢】!$T$3:$X$90,5,)," "))))))))</f>
        <v/>
      </c>
      <c r="P21" s="1392"/>
      <c r="Q21" s="1224"/>
      <c r="R21" s="1224"/>
      <c r="S21" s="132"/>
      <c r="T21" s="132"/>
      <c r="U21" s="132"/>
      <c r="V21" s="132"/>
      <c r="W21" s="132"/>
    </row>
    <row r="22" spans="1:23" x14ac:dyDescent="0.15">
      <c r="A22" s="1075">
        <f t="shared" si="0"/>
        <v>14</v>
      </c>
      <c r="B22" s="1388"/>
      <c r="C22" s="1389"/>
      <c r="D22" s="1568"/>
      <c r="E22" s="1568"/>
      <c r="F22" s="1563">
        <f t="shared" si="1"/>
        <v>0</v>
      </c>
      <c r="G22" s="1390"/>
      <c r="H22" s="1390"/>
      <c r="I22" s="1390"/>
      <c r="J22" s="1390"/>
      <c r="K22" s="1390"/>
      <c r="L22" s="1390"/>
      <c r="M22" s="1391" t="str">
        <f>IF(G22="","",(IFERROR(VLOOKUP($G22,【選択肢】!$T$3:$X$90,2,)," ")&amp;IF(H22="","",","&amp;IFERROR(VLOOKUP($H22,【選択肢】!$T$3:$X$90,2,)," ")&amp;IF(I22="","",","&amp;IFERROR(VLOOKUP($I22,【選択肢】!$T$3:$X$90,2,)," ")&amp;IF(J22="","",","&amp;IFERROR(VLOOKUP($J22,【選択肢】!$T$3:$X$90,2,)," ")&amp;IF(K22="","",","&amp;IFERROR(VLOOKUP($K22,【選択肢】!$T$3:$X$90,2,)," ")&amp;IF(L22="","",","&amp;IFERROR(VLOOKUP($L22,【選択肢】!$T$3:$X$90,2,)," "))))))))</f>
        <v/>
      </c>
      <c r="N22" s="1391" t="str">
        <f>IF(G22="","",(IFERROR(VLOOKUP($G22,【選択肢】!$T$3:$X$90,4,)," ")&amp;IF(H22="","",","&amp;IFERROR(VLOOKUP($H22,【選択肢】!$T$3:$X$90,4,)," ")&amp;IF(I22="","",","&amp;IFERROR(VLOOKUP($I22,【選択肢】!$T$3:$X$90,4,)," ")&amp;IF(J22="","",","&amp;IFERROR(VLOOKUP($J22,【選択肢】!$T$3:$X$90,4,)," ")&amp;IF(K22="","",","&amp;IFERROR(VLOOKUP($K22,【選択肢】!$T$3:$X$90,4,)," ")&amp;IF(L22="","",","&amp;IFERROR(VLOOKUP($L22,【選択肢】!$T$3:$X$90,4,)," "))))))))</f>
        <v/>
      </c>
      <c r="O22" s="1391" t="str">
        <f>IF(G22="","",(IFERROR(VLOOKUP($G22,【選択肢】!$T$3:$X$90,5,)," ")&amp;IF(H22="","",","&amp;IFERROR(VLOOKUP($H22,【選択肢】!$T$3:$X$90,5,)," ")&amp;IF(I22="","",","&amp;IFERROR(VLOOKUP($I22,【選択肢】!$T$3:$X$90,5,)," ")&amp;IF(J22="","",","&amp;IFERROR(VLOOKUP($J22,【選択肢】!$T$3:$X$90,5,)," ")&amp;IF(K22="","",","&amp;IFERROR(VLOOKUP($K22,【選択肢】!$T$3:$X$90,5,)," ")&amp;IF(L22="","",","&amp;IFERROR(VLOOKUP($L22,【選択肢】!$T$3:$X$90,5,)," "))))))))</f>
        <v/>
      </c>
      <c r="P22" s="1392"/>
      <c r="Q22" s="1224"/>
      <c r="R22" s="1224"/>
      <c r="S22" s="132"/>
      <c r="T22" s="132"/>
      <c r="U22" s="132"/>
      <c r="V22" s="132"/>
      <c r="W22" s="132"/>
    </row>
    <row r="23" spans="1:23" x14ac:dyDescent="0.15">
      <c r="A23" s="1075">
        <f t="shared" si="0"/>
        <v>15</v>
      </c>
      <c r="B23" s="1388"/>
      <c r="C23" s="1389"/>
      <c r="D23" s="1568"/>
      <c r="E23" s="1568"/>
      <c r="F23" s="1563">
        <f t="shared" si="1"/>
        <v>0</v>
      </c>
      <c r="G23" s="1390"/>
      <c r="H23" s="1390"/>
      <c r="I23" s="1390"/>
      <c r="J23" s="1390"/>
      <c r="K23" s="1390"/>
      <c r="L23" s="1390"/>
      <c r="M23" s="1391" t="str">
        <f>IF(G23="","",(IFERROR(VLOOKUP($G23,【選択肢】!$T$3:$X$90,2,)," ")&amp;IF(H23="","",","&amp;IFERROR(VLOOKUP($H23,【選択肢】!$T$3:$X$90,2,)," ")&amp;IF(I23="","",","&amp;IFERROR(VLOOKUP($I23,【選択肢】!$T$3:$X$90,2,)," ")&amp;IF(J23="","",","&amp;IFERROR(VLOOKUP($J23,【選択肢】!$T$3:$X$90,2,)," ")&amp;IF(K23="","",","&amp;IFERROR(VLOOKUP($K23,【選択肢】!$T$3:$X$90,2,)," ")&amp;IF(L23="","",","&amp;IFERROR(VLOOKUP($L23,【選択肢】!$T$3:$X$90,2,)," "))))))))</f>
        <v/>
      </c>
      <c r="N23" s="1391" t="str">
        <f>IF(G23="","",(IFERROR(VLOOKUP($G23,【選択肢】!$T$3:$X$90,4,)," ")&amp;IF(H23="","",","&amp;IFERROR(VLOOKUP($H23,【選択肢】!$T$3:$X$90,4,)," ")&amp;IF(I23="","",","&amp;IFERROR(VLOOKUP($I23,【選択肢】!$T$3:$X$90,4,)," ")&amp;IF(J23="","",","&amp;IFERROR(VLOOKUP($J23,【選択肢】!$T$3:$X$90,4,)," ")&amp;IF(K23="","",","&amp;IFERROR(VLOOKUP($K23,【選択肢】!$T$3:$X$90,4,)," ")&amp;IF(L23="","",","&amp;IFERROR(VLOOKUP($L23,【選択肢】!$T$3:$X$90,4,)," "))))))))</f>
        <v/>
      </c>
      <c r="O23" s="1391" t="str">
        <f>IF(G23="","",(IFERROR(VLOOKUP($G23,【選択肢】!$T$3:$X$90,5,)," ")&amp;IF(H23="","",","&amp;IFERROR(VLOOKUP($H23,【選択肢】!$T$3:$X$90,5,)," ")&amp;IF(I23="","",","&amp;IFERROR(VLOOKUP($I23,【選択肢】!$T$3:$X$90,5,)," ")&amp;IF(J23="","",","&amp;IFERROR(VLOOKUP($J23,【選択肢】!$T$3:$X$90,5,)," ")&amp;IF(K23="","",","&amp;IFERROR(VLOOKUP($K23,【選択肢】!$T$3:$X$90,5,)," ")&amp;IF(L23="","",","&amp;IFERROR(VLOOKUP($L23,【選択肢】!$T$3:$X$90,5,)," "))))))))</f>
        <v/>
      </c>
      <c r="P23" s="1392"/>
      <c r="Q23" s="1224"/>
      <c r="R23" s="1224"/>
      <c r="S23" s="132"/>
      <c r="T23" s="132"/>
      <c r="U23" s="132"/>
      <c r="V23" s="132"/>
      <c r="W23" s="132"/>
    </row>
    <row r="24" spans="1:23" x14ac:dyDescent="0.15">
      <c r="A24" s="1075">
        <f t="shared" si="0"/>
        <v>16</v>
      </c>
      <c r="B24" s="1388"/>
      <c r="C24" s="1389"/>
      <c r="D24" s="1568"/>
      <c r="E24" s="1568"/>
      <c r="F24" s="1563">
        <f t="shared" si="1"/>
        <v>0</v>
      </c>
      <c r="G24" s="1390"/>
      <c r="H24" s="1390"/>
      <c r="I24" s="1390"/>
      <c r="J24" s="1390"/>
      <c r="K24" s="1390"/>
      <c r="L24" s="1390"/>
      <c r="M24" s="1391" t="str">
        <f>IF(G24="","",(IFERROR(VLOOKUP($G24,【選択肢】!$T$3:$X$90,2,)," ")&amp;IF(H24="","",","&amp;IFERROR(VLOOKUP($H24,【選択肢】!$T$3:$X$90,2,)," ")&amp;IF(I24="","",","&amp;IFERROR(VLOOKUP($I24,【選択肢】!$T$3:$X$90,2,)," ")&amp;IF(J24="","",","&amp;IFERROR(VLOOKUP($J24,【選択肢】!$T$3:$X$90,2,)," ")&amp;IF(K24="","",","&amp;IFERROR(VLOOKUP($K24,【選択肢】!$T$3:$X$90,2,)," ")&amp;IF(L24="","",","&amp;IFERROR(VLOOKUP($L24,【選択肢】!$T$3:$X$90,2,)," "))))))))</f>
        <v/>
      </c>
      <c r="N24" s="1391" t="str">
        <f>IF(G24="","",(IFERROR(VLOOKUP($G24,【選択肢】!$T$3:$X$90,4,)," ")&amp;IF(H24="","",","&amp;IFERROR(VLOOKUP($H24,【選択肢】!$T$3:$X$90,4,)," ")&amp;IF(I24="","",","&amp;IFERROR(VLOOKUP($I24,【選択肢】!$T$3:$X$90,4,)," ")&amp;IF(J24="","",","&amp;IFERROR(VLOOKUP($J24,【選択肢】!$T$3:$X$90,4,)," ")&amp;IF(K24="","",","&amp;IFERROR(VLOOKUP($K24,【選択肢】!$T$3:$X$90,4,)," ")&amp;IF(L24="","",","&amp;IFERROR(VLOOKUP($L24,【選択肢】!$T$3:$X$90,4,)," "))))))))</f>
        <v/>
      </c>
      <c r="O24" s="1391" t="str">
        <f>IF(G24="","",(IFERROR(VLOOKUP($G24,【選択肢】!$T$3:$X$90,5,)," ")&amp;IF(H24="","",","&amp;IFERROR(VLOOKUP($H24,【選択肢】!$T$3:$X$90,5,)," ")&amp;IF(I24="","",","&amp;IFERROR(VLOOKUP($I24,【選択肢】!$T$3:$X$90,5,)," ")&amp;IF(J24="","",","&amp;IFERROR(VLOOKUP($J24,【選択肢】!$T$3:$X$90,5,)," ")&amp;IF(K24="","",","&amp;IFERROR(VLOOKUP($K24,【選択肢】!$T$3:$X$90,5,)," ")&amp;IF(L24="","",","&amp;IFERROR(VLOOKUP($L24,【選択肢】!$T$3:$X$90,5,)," "))))))))</f>
        <v/>
      </c>
      <c r="P24" s="1392"/>
      <c r="Q24" s="1224"/>
      <c r="R24" s="1224"/>
      <c r="S24" s="132"/>
      <c r="T24" s="132"/>
      <c r="U24" s="132"/>
      <c r="V24" s="132"/>
      <c r="W24" s="132"/>
    </row>
    <row r="25" spans="1:23" x14ac:dyDescent="0.15">
      <c r="A25" s="1075">
        <f t="shared" si="0"/>
        <v>17</v>
      </c>
      <c r="B25" s="1388"/>
      <c r="C25" s="1389"/>
      <c r="D25" s="1568"/>
      <c r="E25" s="1568"/>
      <c r="F25" s="1563">
        <f t="shared" si="1"/>
        <v>0</v>
      </c>
      <c r="G25" s="1390"/>
      <c r="H25" s="1390"/>
      <c r="I25" s="1390"/>
      <c r="J25" s="1390"/>
      <c r="K25" s="1390"/>
      <c r="L25" s="1390"/>
      <c r="M25" s="1391" t="str">
        <f>IF(G25="","",(IFERROR(VLOOKUP($G25,【選択肢】!$T$3:$X$90,2,)," ")&amp;IF(H25="","",","&amp;IFERROR(VLOOKUP($H25,【選択肢】!$T$3:$X$90,2,)," ")&amp;IF(I25="","",","&amp;IFERROR(VLOOKUP($I25,【選択肢】!$T$3:$X$90,2,)," ")&amp;IF(J25="","",","&amp;IFERROR(VLOOKUP($J25,【選択肢】!$T$3:$X$90,2,)," ")&amp;IF(K25="","",","&amp;IFERROR(VLOOKUP($K25,【選択肢】!$T$3:$X$90,2,)," ")&amp;IF(L25="","",","&amp;IFERROR(VLOOKUP($L25,【選択肢】!$T$3:$X$90,2,)," "))))))))</f>
        <v/>
      </c>
      <c r="N25" s="1391" t="str">
        <f>IF(G25="","",(IFERROR(VLOOKUP($G25,【選択肢】!$T$3:$X$90,4,)," ")&amp;IF(H25="","",","&amp;IFERROR(VLOOKUP($H25,【選択肢】!$T$3:$X$90,4,)," ")&amp;IF(I25="","",","&amp;IFERROR(VLOOKUP($I25,【選択肢】!$T$3:$X$90,4,)," ")&amp;IF(J25="","",","&amp;IFERROR(VLOOKUP($J25,【選択肢】!$T$3:$X$90,4,)," ")&amp;IF(K25="","",","&amp;IFERROR(VLOOKUP($K25,【選択肢】!$T$3:$X$90,4,)," ")&amp;IF(L25="","",","&amp;IFERROR(VLOOKUP($L25,【選択肢】!$T$3:$X$90,4,)," "))))))))</f>
        <v/>
      </c>
      <c r="O25" s="1391" t="str">
        <f>IF(G25="","",(IFERROR(VLOOKUP($G25,【選択肢】!$T$3:$X$90,5,)," ")&amp;IF(H25="","",","&amp;IFERROR(VLOOKUP($H25,【選択肢】!$T$3:$X$90,5,)," ")&amp;IF(I25="","",","&amp;IFERROR(VLOOKUP($I25,【選択肢】!$T$3:$X$90,5,)," ")&amp;IF(J25="","",","&amp;IFERROR(VLOOKUP($J25,【選択肢】!$T$3:$X$90,5,)," ")&amp;IF(K25="","",","&amp;IFERROR(VLOOKUP($K25,【選択肢】!$T$3:$X$90,5,)," ")&amp;IF(L25="","",","&amp;IFERROR(VLOOKUP($L25,【選択肢】!$T$3:$X$90,5,)," "))))))))</f>
        <v/>
      </c>
      <c r="P25" s="1392"/>
      <c r="Q25" s="1224"/>
      <c r="R25" s="1224"/>
      <c r="S25" s="132"/>
      <c r="T25" s="132"/>
      <c r="U25" s="132"/>
      <c r="V25" s="132"/>
      <c r="W25" s="132"/>
    </row>
    <row r="26" spans="1:23" x14ac:dyDescent="0.15">
      <c r="A26" s="1075">
        <f t="shared" si="0"/>
        <v>18</v>
      </c>
      <c r="B26" s="1388"/>
      <c r="C26" s="1389"/>
      <c r="D26" s="1568"/>
      <c r="E26" s="1568"/>
      <c r="F26" s="1563">
        <f t="shared" si="1"/>
        <v>0</v>
      </c>
      <c r="G26" s="1390"/>
      <c r="H26" s="1390"/>
      <c r="I26" s="1390"/>
      <c r="J26" s="1390"/>
      <c r="K26" s="1390"/>
      <c r="L26" s="1390"/>
      <c r="M26" s="1391" t="str">
        <f>IF(G26="","",(IFERROR(VLOOKUP($G26,【選択肢】!$T$3:$X$90,2,)," ")&amp;IF(H26="","",","&amp;IFERROR(VLOOKUP($H26,【選択肢】!$T$3:$X$90,2,)," ")&amp;IF(I26="","",","&amp;IFERROR(VLOOKUP($I26,【選択肢】!$T$3:$X$90,2,)," ")&amp;IF(J26="","",","&amp;IFERROR(VLOOKUP($J26,【選択肢】!$T$3:$X$90,2,)," ")&amp;IF(K26="","",","&amp;IFERROR(VLOOKUP($K26,【選択肢】!$T$3:$X$90,2,)," ")&amp;IF(L26="","",","&amp;IFERROR(VLOOKUP($L26,【選択肢】!$T$3:$X$90,2,)," "))))))))</f>
        <v/>
      </c>
      <c r="N26" s="1391" t="str">
        <f>IF(G26="","",(IFERROR(VLOOKUP($G26,【選択肢】!$T$3:$X$90,4,)," ")&amp;IF(H26="","",","&amp;IFERROR(VLOOKUP($H26,【選択肢】!$T$3:$X$90,4,)," ")&amp;IF(I26="","",","&amp;IFERROR(VLOOKUP($I26,【選択肢】!$T$3:$X$90,4,)," ")&amp;IF(J26="","",","&amp;IFERROR(VLOOKUP($J26,【選択肢】!$T$3:$X$90,4,)," ")&amp;IF(K26="","",","&amp;IFERROR(VLOOKUP($K26,【選択肢】!$T$3:$X$90,4,)," ")&amp;IF(L26="","",","&amp;IFERROR(VLOOKUP($L26,【選択肢】!$T$3:$X$90,4,)," "))))))))</f>
        <v/>
      </c>
      <c r="O26" s="1391" t="str">
        <f>IF(G26="","",(IFERROR(VLOOKUP($G26,【選択肢】!$T$3:$X$90,5,)," ")&amp;IF(H26="","",","&amp;IFERROR(VLOOKUP($H26,【選択肢】!$T$3:$X$90,5,)," ")&amp;IF(I26="","",","&amp;IFERROR(VLOOKUP($I26,【選択肢】!$T$3:$X$90,5,)," ")&amp;IF(J26="","",","&amp;IFERROR(VLOOKUP($J26,【選択肢】!$T$3:$X$90,5,)," ")&amp;IF(K26="","",","&amp;IFERROR(VLOOKUP($K26,【選択肢】!$T$3:$X$90,5,)," ")&amp;IF(L26="","",","&amp;IFERROR(VLOOKUP($L26,【選択肢】!$T$3:$X$90,5,)," "))))))))</f>
        <v/>
      </c>
      <c r="P26" s="1392"/>
      <c r="Q26" s="1224"/>
      <c r="R26" s="1224"/>
      <c r="S26" s="132"/>
      <c r="T26" s="132"/>
      <c r="U26" s="132"/>
      <c r="V26" s="132"/>
      <c r="W26" s="132"/>
    </row>
    <row r="27" spans="1:23" x14ac:dyDescent="0.15">
      <c r="A27" s="1075">
        <f t="shared" si="0"/>
        <v>19</v>
      </c>
      <c r="B27" s="1388"/>
      <c r="C27" s="1389"/>
      <c r="D27" s="1568"/>
      <c r="E27" s="1568"/>
      <c r="F27" s="1563">
        <f t="shared" si="1"/>
        <v>0</v>
      </c>
      <c r="G27" s="1390"/>
      <c r="H27" s="1390"/>
      <c r="I27" s="1390"/>
      <c r="J27" s="1390"/>
      <c r="K27" s="1390"/>
      <c r="L27" s="1390"/>
      <c r="M27" s="1391" t="str">
        <f>IF(G27="","",(IFERROR(VLOOKUP($G27,【選択肢】!$T$3:$X$90,2,)," ")&amp;IF(H27="","",","&amp;IFERROR(VLOOKUP($H27,【選択肢】!$T$3:$X$90,2,)," ")&amp;IF(I27="","",","&amp;IFERROR(VLOOKUP($I27,【選択肢】!$T$3:$X$90,2,)," ")&amp;IF(J27="","",","&amp;IFERROR(VLOOKUP($J27,【選択肢】!$T$3:$X$90,2,)," ")&amp;IF(K27="","",","&amp;IFERROR(VLOOKUP($K27,【選択肢】!$T$3:$X$90,2,)," ")&amp;IF(L27="","",","&amp;IFERROR(VLOOKUP($L27,【選択肢】!$T$3:$X$90,2,)," "))))))))</f>
        <v/>
      </c>
      <c r="N27" s="1391" t="str">
        <f>IF(G27="","",(IFERROR(VLOOKUP($G27,【選択肢】!$T$3:$X$90,4,)," ")&amp;IF(H27="","",","&amp;IFERROR(VLOOKUP($H27,【選択肢】!$T$3:$X$90,4,)," ")&amp;IF(I27="","",","&amp;IFERROR(VLOOKUP($I27,【選択肢】!$T$3:$X$90,4,)," ")&amp;IF(J27="","",","&amp;IFERROR(VLOOKUP($J27,【選択肢】!$T$3:$X$90,4,)," ")&amp;IF(K27="","",","&amp;IFERROR(VLOOKUP($K27,【選択肢】!$T$3:$X$90,4,)," ")&amp;IF(L27="","",","&amp;IFERROR(VLOOKUP($L27,【選択肢】!$T$3:$X$90,4,)," "))))))))</f>
        <v/>
      </c>
      <c r="O27" s="1391" t="str">
        <f>IF(G27="","",(IFERROR(VLOOKUP($G27,【選択肢】!$T$3:$X$90,5,)," ")&amp;IF(H27="","",","&amp;IFERROR(VLOOKUP($H27,【選択肢】!$T$3:$X$90,5,)," ")&amp;IF(I27="","",","&amp;IFERROR(VLOOKUP($I27,【選択肢】!$T$3:$X$90,5,)," ")&amp;IF(J27="","",","&amp;IFERROR(VLOOKUP($J27,【選択肢】!$T$3:$X$90,5,)," ")&amp;IF(K27="","",","&amp;IFERROR(VLOOKUP($K27,【選択肢】!$T$3:$X$90,5,)," ")&amp;IF(L27="","",","&amp;IFERROR(VLOOKUP($L27,【選択肢】!$T$3:$X$90,5,)," "))))))))</f>
        <v/>
      </c>
      <c r="P27" s="1392"/>
      <c r="Q27" s="1224"/>
      <c r="R27" s="1224"/>
      <c r="S27" s="132"/>
      <c r="T27" s="132"/>
      <c r="U27" s="132"/>
      <c r="V27" s="132"/>
      <c r="W27" s="132"/>
    </row>
    <row r="28" spans="1:23" x14ac:dyDescent="0.15">
      <c r="A28" s="1075">
        <f t="shared" si="0"/>
        <v>20</v>
      </c>
      <c r="B28" s="1388"/>
      <c r="C28" s="1389"/>
      <c r="D28" s="1568"/>
      <c r="E28" s="1568"/>
      <c r="F28" s="1563">
        <f t="shared" si="1"/>
        <v>0</v>
      </c>
      <c r="G28" s="1390"/>
      <c r="H28" s="1390"/>
      <c r="I28" s="1390"/>
      <c r="J28" s="1390"/>
      <c r="K28" s="1390"/>
      <c r="L28" s="1390"/>
      <c r="M28" s="1391" t="str">
        <f>IF(G28="","",(IFERROR(VLOOKUP($G28,【選択肢】!$T$3:$X$90,2,)," ")&amp;IF(H28="","",","&amp;IFERROR(VLOOKUP($H28,【選択肢】!$T$3:$X$90,2,)," ")&amp;IF(I28="","",","&amp;IFERROR(VLOOKUP($I28,【選択肢】!$T$3:$X$90,2,)," ")&amp;IF(J28="","",","&amp;IFERROR(VLOOKUP($J28,【選択肢】!$T$3:$X$90,2,)," ")&amp;IF(K28="","",","&amp;IFERROR(VLOOKUP($K28,【選択肢】!$T$3:$X$90,2,)," ")&amp;IF(L28="","",","&amp;IFERROR(VLOOKUP($L28,【選択肢】!$T$3:$X$90,2,)," "))))))))</f>
        <v/>
      </c>
      <c r="N28" s="1391" t="str">
        <f>IF(G28="","",(IFERROR(VLOOKUP($G28,【選択肢】!$T$3:$X$90,4,)," ")&amp;IF(H28="","",","&amp;IFERROR(VLOOKUP($H28,【選択肢】!$T$3:$X$90,4,)," ")&amp;IF(I28="","",","&amp;IFERROR(VLOOKUP($I28,【選択肢】!$T$3:$X$90,4,)," ")&amp;IF(J28="","",","&amp;IFERROR(VLOOKUP($J28,【選択肢】!$T$3:$X$90,4,)," ")&amp;IF(K28="","",","&amp;IFERROR(VLOOKUP($K28,【選択肢】!$T$3:$X$90,4,)," ")&amp;IF(L28="","",","&amp;IFERROR(VLOOKUP($L28,【選択肢】!$T$3:$X$90,4,)," "))))))))</f>
        <v/>
      </c>
      <c r="O28" s="1391" t="str">
        <f>IF(G28="","",(IFERROR(VLOOKUP($G28,【選択肢】!$T$3:$X$90,5,)," ")&amp;IF(H28="","",","&amp;IFERROR(VLOOKUP($H28,【選択肢】!$T$3:$X$90,5,)," ")&amp;IF(I28="","",","&amp;IFERROR(VLOOKUP($I28,【選択肢】!$T$3:$X$90,5,)," ")&amp;IF(J28="","",","&amp;IFERROR(VLOOKUP($J28,【選択肢】!$T$3:$X$90,5,)," ")&amp;IF(K28="","",","&amp;IFERROR(VLOOKUP($K28,【選択肢】!$T$3:$X$90,5,)," ")&amp;IF(L28="","",","&amp;IFERROR(VLOOKUP($L28,【選択肢】!$T$3:$X$90,5,)," "))))))))</f>
        <v/>
      </c>
      <c r="P28" s="1392"/>
      <c r="Q28" s="1224"/>
      <c r="R28" s="1224"/>
      <c r="S28" s="132"/>
      <c r="T28" s="132"/>
      <c r="U28" s="132"/>
      <c r="V28" s="132"/>
      <c r="W28" s="132"/>
    </row>
    <row r="29" spans="1:23" x14ac:dyDescent="0.15">
      <c r="A29" s="1075">
        <f t="shared" si="0"/>
        <v>21</v>
      </c>
      <c r="B29" s="1388"/>
      <c r="C29" s="1389"/>
      <c r="D29" s="1568"/>
      <c r="E29" s="1568"/>
      <c r="F29" s="1563">
        <f t="shared" si="1"/>
        <v>0</v>
      </c>
      <c r="G29" s="1390"/>
      <c r="H29" s="1390"/>
      <c r="I29" s="1390"/>
      <c r="J29" s="1390"/>
      <c r="K29" s="1390"/>
      <c r="L29" s="1390"/>
      <c r="M29" s="1391" t="str">
        <f>IF(G29="","",(IFERROR(VLOOKUP($G29,【選択肢】!$T$3:$X$90,2,)," ")&amp;IF(H29="","",","&amp;IFERROR(VLOOKUP($H29,【選択肢】!$T$3:$X$90,2,)," ")&amp;IF(I29="","",","&amp;IFERROR(VLOOKUP($I29,【選択肢】!$T$3:$X$90,2,)," ")&amp;IF(J29="","",","&amp;IFERROR(VLOOKUP($J29,【選択肢】!$T$3:$X$90,2,)," ")&amp;IF(K29="","",","&amp;IFERROR(VLOOKUP($K29,【選択肢】!$T$3:$X$90,2,)," ")&amp;IF(L29="","",","&amp;IFERROR(VLOOKUP($L29,【選択肢】!$T$3:$X$90,2,)," "))))))))</f>
        <v/>
      </c>
      <c r="N29" s="1391" t="str">
        <f>IF(G29="","",(IFERROR(VLOOKUP($G29,【選択肢】!$T$3:$X$90,4,)," ")&amp;IF(H29="","",","&amp;IFERROR(VLOOKUP($H29,【選択肢】!$T$3:$X$90,4,)," ")&amp;IF(I29="","",","&amp;IFERROR(VLOOKUP($I29,【選択肢】!$T$3:$X$90,4,)," ")&amp;IF(J29="","",","&amp;IFERROR(VLOOKUP($J29,【選択肢】!$T$3:$X$90,4,)," ")&amp;IF(K29="","",","&amp;IFERROR(VLOOKUP($K29,【選択肢】!$T$3:$X$90,4,)," ")&amp;IF(L29="","",","&amp;IFERROR(VLOOKUP($L29,【選択肢】!$T$3:$X$90,4,)," "))))))))</f>
        <v/>
      </c>
      <c r="O29" s="1391" t="str">
        <f>IF(G29="","",(IFERROR(VLOOKUP($G29,【選択肢】!$T$3:$X$90,5,)," ")&amp;IF(H29="","",","&amp;IFERROR(VLOOKUP($H29,【選択肢】!$T$3:$X$90,5,)," ")&amp;IF(I29="","",","&amp;IFERROR(VLOOKUP($I29,【選択肢】!$T$3:$X$90,5,)," ")&amp;IF(J29="","",","&amp;IFERROR(VLOOKUP($J29,【選択肢】!$T$3:$X$90,5,)," ")&amp;IF(K29="","",","&amp;IFERROR(VLOOKUP($K29,【選択肢】!$T$3:$X$90,5,)," ")&amp;IF(L29="","",","&amp;IFERROR(VLOOKUP($L29,【選択肢】!$T$3:$X$90,5,)," "))))))))</f>
        <v/>
      </c>
      <c r="P29" s="1392"/>
      <c r="Q29" s="1224"/>
      <c r="R29" s="1224"/>
      <c r="S29" s="132"/>
      <c r="T29" s="132"/>
      <c r="U29" s="132"/>
      <c r="V29" s="132"/>
      <c r="W29" s="132"/>
    </row>
    <row r="30" spans="1:23" x14ac:dyDescent="0.15">
      <c r="A30" s="1075">
        <f t="shared" si="0"/>
        <v>22</v>
      </c>
      <c r="B30" s="1388"/>
      <c r="C30" s="1389"/>
      <c r="D30" s="1568"/>
      <c r="E30" s="1568"/>
      <c r="F30" s="1563">
        <f t="shared" si="1"/>
        <v>0</v>
      </c>
      <c r="G30" s="1390"/>
      <c r="H30" s="1390"/>
      <c r="I30" s="1390"/>
      <c r="J30" s="1390"/>
      <c r="K30" s="1390"/>
      <c r="L30" s="1390"/>
      <c r="M30" s="1391" t="str">
        <f>IF(G30="","",(IFERROR(VLOOKUP($G30,【選択肢】!$T$3:$X$90,2,)," ")&amp;IF(H30="","",","&amp;IFERROR(VLOOKUP($H30,【選択肢】!$T$3:$X$90,2,)," ")&amp;IF(I30="","",","&amp;IFERROR(VLOOKUP($I30,【選択肢】!$T$3:$X$90,2,)," ")&amp;IF(J30="","",","&amp;IFERROR(VLOOKUP($J30,【選択肢】!$T$3:$X$90,2,)," ")&amp;IF(K30="","",","&amp;IFERROR(VLOOKUP($K30,【選択肢】!$T$3:$X$90,2,)," ")&amp;IF(L30="","",","&amp;IFERROR(VLOOKUP($L30,【選択肢】!$T$3:$X$90,2,)," "))))))))</f>
        <v/>
      </c>
      <c r="N30" s="1391" t="str">
        <f>IF(G30="","",(IFERROR(VLOOKUP($G30,【選択肢】!$T$3:$X$90,4,)," ")&amp;IF(H30="","",","&amp;IFERROR(VLOOKUP($H30,【選択肢】!$T$3:$X$90,4,)," ")&amp;IF(I30="","",","&amp;IFERROR(VLOOKUP($I30,【選択肢】!$T$3:$X$90,4,)," ")&amp;IF(J30="","",","&amp;IFERROR(VLOOKUP($J30,【選択肢】!$T$3:$X$90,4,)," ")&amp;IF(K30="","",","&amp;IFERROR(VLOOKUP($K30,【選択肢】!$T$3:$X$90,4,)," ")&amp;IF(L30="","",","&amp;IFERROR(VLOOKUP($L30,【選択肢】!$T$3:$X$90,4,)," "))))))))</f>
        <v/>
      </c>
      <c r="O30" s="1391" t="str">
        <f>IF(G30="","",(IFERROR(VLOOKUP($G30,【選択肢】!$T$3:$X$90,5,)," ")&amp;IF(H30="","",","&amp;IFERROR(VLOOKUP($H30,【選択肢】!$T$3:$X$90,5,)," ")&amp;IF(I30="","",","&amp;IFERROR(VLOOKUP($I30,【選択肢】!$T$3:$X$90,5,)," ")&amp;IF(J30="","",","&amp;IFERROR(VLOOKUP($J30,【選択肢】!$T$3:$X$90,5,)," ")&amp;IF(K30="","",","&amp;IFERROR(VLOOKUP($K30,【選択肢】!$T$3:$X$90,5,)," ")&amp;IF(L30="","",","&amp;IFERROR(VLOOKUP($L30,【選択肢】!$T$3:$X$90,5,)," "))))))))</f>
        <v/>
      </c>
      <c r="P30" s="1392"/>
      <c r="Q30" s="1224"/>
      <c r="R30" s="1224"/>
      <c r="S30" s="132"/>
      <c r="T30" s="132"/>
      <c r="U30" s="132"/>
      <c r="V30" s="132"/>
      <c r="W30" s="132"/>
    </row>
    <row r="31" spans="1:23" x14ac:dyDescent="0.15">
      <c r="A31" s="1075">
        <f t="shared" si="0"/>
        <v>23</v>
      </c>
      <c r="B31" s="1388"/>
      <c r="C31" s="1389"/>
      <c r="D31" s="1568"/>
      <c r="E31" s="1568"/>
      <c r="F31" s="1563">
        <f t="shared" si="1"/>
        <v>0</v>
      </c>
      <c r="G31" s="1390"/>
      <c r="H31" s="1390"/>
      <c r="I31" s="1390"/>
      <c r="J31" s="1390"/>
      <c r="K31" s="1390"/>
      <c r="L31" s="1390"/>
      <c r="M31" s="1391" t="str">
        <f>IF(G31="","",(IFERROR(VLOOKUP($G31,【選択肢】!$T$3:$X$90,2,)," ")&amp;IF(H31="","",","&amp;IFERROR(VLOOKUP($H31,【選択肢】!$T$3:$X$90,2,)," ")&amp;IF(I31="","",","&amp;IFERROR(VLOOKUP($I31,【選択肢】!$T$3:$X$90,2,)," ")&amp;IF(J31="","",","&amp;IFERROR(VLOOKUP($J31,【選択肢】!$T$3:$X$90,2,)," ")&amp;IF(K31="","",","&amp;IFERROR(VLOOKUP($K31,【選択肢】!$T$3:$X$90,2,)," ")&amp;IF(L31="","",","&amp;IFERROR(VLOOKUP($L31,【選択肢】!$T$3:$X$90,2,)," "))))))))</f>
        <v/>
      </c>
      <c r="N31" s="1391" t="str">
        <f>IF(G31="","",(IFERROR(VLOOKUP($G31,【選択肢】!$T$3:$X$90,4,)," ")&amp;IF(H31="","",","&amp;IFERROR(VLOOKUP($H31,【選択肢】!$T$3:$X$90,4,)," ")&amp;IF(I31="","",","&amp;IFERROR(VLOOKUP($I31,【選択肢】!$T$3:$X$90,4,)," ")&amp;IF(J31="","",","&amp;IFERROR(VLOOKUP($J31,【選択肢】!$T$3:$X$90,4,)," ")&amp;IF(K31="","",","&amp;IFERROR(VLOOKUP($K31,【選択肢】!$T$3:$X$90,4,)," ")&amp;IF(L31="","",","&amp;IFERROR(VLOOKUP($L31,【選択肢】!$T$3:$X$90,4,)," "))))))))</f>
        <v/>
      </c>
      <c r="O31" s="1391" t="str">
        <f>IF(G31="","",(IFERROR(VLOOKUP($G31,【選択肢】!$T$3:$X$90,5,)," ")&amp;IF(H31="","",","&amp;IFERROR(VLOOKUP($H31,【選択肢】!$T$3:$X$90,5,)," ")&amp;IF(I31="","",","&amp;IFERROR(VLOOKUP($I31,【選択肢】!$T$3:$X$90,5,)," ")&amp;IF(J31="","",","&amp;IFERROR(VLOOKUP($J31,【選択肢】!$T$3:$X$90,5,)," ")&amp;IF(K31="","",","&amp;IFERROR(VLOOKUP($K31,【選択肢】!$T$3:$X$90,5,)," ")&amp;IF(L31="","",","&amp;IFERROR(VLOOKUP($L31,【選択肢】!$T$3:$X$90,5,)," "))))))))</f>
        <v/>
      </c>
      <c r="P31" s="1392"/>
      <c r="Q31" s="1224"/>
      <c r="R31" s="1224"/>
      <c r="S31" s="132"/>
      <c r="T31" s="132"/>
      <c r="U31" s="132"/>
      <c r="V31" s="132"/>
      <c r="W31" s="132"/>
    </row>
    <row r="32" spans="1:23" x14ac:dyDescent="0.15">
      <c r="A32" s="1075">
        <f t="shared" si="0"/>
        <v>24</v>
      </c>
      <c r="B32" s="1388"/>
      <c r="C32" s="1389"/>
      <c r="D32" s="1568"/>
      <c r="E32" s="1568"/>
      <c r="F32" s="1563">
        <f t="shared" si="1"/>
        <v>0</v>
      </c>
      <c r="G32" s="1390"/>
      <c r="H32" s="1390"/>
      <c r="I32" s="1390"/>
      <c r="J32" s="1390"/>
      <c r="K32" s="1390"/>
      <c r="L32" s="1390"/>
      <c r="M32" s="1391" t="str">
        <f>IF(G32="","",(IFERROR(VLOOKUP($G32,【選択肢】!$T$3:$X$90,2,)," ")&amp;IF(H32="","",","&amp;IFERROR(VLOOKUP($H32,【選択肢】!$T$3:$X$90,2,)," ")&amp;IF(I32="","",","&amp;IFERROR(VLOOKUP($I32,【選択肢】!$T$3:$X$90,2,)," ")&amp;IF(J32="","",","&amp;IFERROR(VLOOKUP($J32,【選択肢】!$T$3:$X$90,2,)," ")&amp;IF(K32="","",","&amp;IFERROR(VLOOKUP($K32,【選択肢】!$T$3:$X$90,2,)," ")&amp;IF(L32="","",","&amp;IFERROR(VLOOKUP($L32,【選択肢】!$T$3:$X$90,2,)," "))))))))</f>
        <v/>
      </c>
      <c r="N32" s="1391" t="str">
        <f>IF(G32="","",(IFERROR(VLOOKUP($G32,【選択肢】!$T$3:$X$90,4,)," ")&amp;IF(H32="","",","&amp;IFERROR(VLOOKUP($H32,【選択肢】!$T$3:$X$90,4,)," ")&amp;IF(I32="","",","&amp;IFERROR(VLOOKUP($I32,【選択肢】!$T$3:$X$90,4,)," ")&amp;IF(J32="","",","&amp;IFERROR(VLOOKUP($J32,【選択肢】!$T$3:$X$90,4,)," ")&amp;IF(K32="","",","&amp;IFERROR(VLOOKUP($K32,【選択肢】!$T$3:$X$90,4,)," ")&amp;IF(L32="","",","&amp;IFERROR(VLOOKUP($L32,【選択肢】!$T$3:$X$90,4,)," "))))))))</f>
        <v/>
      </c>
      <c r="O32" s="1391" t="str">
        <f>IF(G32="","",(IFERROR(VLOOKUP($G32,【選択肢】!$T$3:$X$90,5,)," ")&amp;IF(H32="","",","&amp;IFERROR(VLOOKUP($H32,【選択肢】!$T$3:$X$90,5,)," ")&amp;IF(I32="","",","&amp;IFERROR(VLOOKUP($I32,【選択肢】!$T$3:$X$90,5,)," ")&amp;IF(J32="","",","&amp;IFERROR(VLOOKUP($J32,【選択肢】!$T$3:$X$90,5,)," ")&amp;IF(K32="","",","&amp;IFERROR(VLOOKUP($K32,【選択肢】!$T$3:$X$90,5,)," ")&amp;IF(L32="","",","&amp;IFERROR(VLOOKUP($L32,【選択肢】!$T$3:$X$90,5,)," "))))))))</f>
        <v/>
      </c>
      <c r="P32" s="1392"/>
      <c r="Q32" s="1224"/>
      <c r="R32" s="1224"/>
      <c r="S32" s="132"/>
      <c r="T32" s="132"/>
      <c r="U32" s="132"/>
      <c r="V32" s="132"/>
      <c r="W32" s="132"/>
    </row>
    <row r="33" spans="1:23" x14ac:dyDescent="0.15">
      <c r="A33" s="1075">
        <f t="shared" si="0"/>
        <v>25</v>
      </c>
      <c r="B33" s="1388"/>
      <c r="C33" s="1389"/>
      <c r="D33" s="1568"/>
      <c r="E33" s="1568"/>
      <c r="F33" s="1563">
        <f t="shared" si="1"/>
        <v>0</v>
      </c>
      <c r="G33" s="1390"/>
      <c r="H33" s="1390"/>
      <c r="I33" s="1390"/>
      <c r="J33" s="1390"/>
      <c r="K33" s="1390"/>
      <c r="L33" s="1390"/>
      <c r="M33" s="1391" t="str">
        <f>IF(G33="","",(IFERROR(VLOOKUP($G33,【選択肢】!$T$3:$X$90,2,)," ")&amp;IF(H33="","",","&amp;IFERROR(VLOOKUP($H33,【選択肢】!$T$3:$X$90,2,)," ")&amp;IF(I33="","",","&amp;IFERROR(VLOOKUP($I33,【選択肢】!$T$3:$X$90,2,)," ")&amp;IF(J33="","",","&amp;IFERROR(VLOOKUP($J33,【選択肢】!$T$3:$X$90,2,)," ")&amp;IF(K33="","",","&amp;IFERROR(VLOOKUP($K33,【選択肢】!$T$3:$X$90,2,)," ")&amp;IF(L33="","",","&amp;IFERROR(VLOOKUP($L33,【選択肢】!$T$3:$X$90,2,)," "))))))))</f>
        <v/>
      </c>
      <c r="N33" s="1391" t="str">
        <f>IF(G33="","",(IFERROR(VLOOKUP($G33,【選択肢】!$T$3:$X$90,4,)," ")&amp;IF(H33="","",","&amp;IFERROR(VLOOKUP($H33,【選択肢】!$T$3:$X$90,4,)," ")&amp;IF(I33="","",","&amp;IFERROR(VLOOKUP($I33,【選択肢】!$T$3:$X$90,4,)," ")&amp;IF(J33="","",","&amp;IFERROR(VLOOKUP($J33,【選択肢】!$T$3:$X$90,4,)," ")&amp;IF(K33="","",","&amp;IFERROR(VLOOKUP($K33,【選択肢】!$T$3:$X$90,4,)," ")&amp;IF(L33="","",","&amp;IFERROR(VLOOKUP($L33,【選択肢】!$T$3:$X$90,4,)," "))))))))</f>
        <v/>
      </c>
      <c r="O33" s="1391" t="str">
        <f>IF(G33="","",(IFERROR(VLOOKUP($G33,【選択肢】!$T$3:$X$90,5,)," ")&amp;IF(H33="","",","&amp;IFERROR(VLOOKUP($H33,【選択肢】!$T$3:$X$90,5,)," ")&amp;IF(I33="","",","&amp;IFERROR(VLOOKUP($I33,【選択肢】!$T$3:$X$90,5,)," ")&amp;IF(J33="","",","&amp;IFERROR(VLOOKUP($J33,【選択肢】!$T$3:$X$90,5,)," ")&amp;IF(K33="","",","&amp;IFERROR(VLOOKUP($K33,【選択肢】!$T$3:$X$90,5,)," ")&amp;IF(L33="","",","&amp;IFERROR(VLOOKUP($L33,【選択肢】!$T$3:$X$90,5,)," "))))))))</f>
        <v/>
      </c>
      <c r="P33" s="1392"/>
      <c r="Q33" s="1224"/>
      <c r="R33" s="1224"/>
      <c r="S33" s="132"/>
      <c r="T33" s="132"/>
      <c r="U33" s="132"/>
      <c r="V33" s="132"/>
      <c r="W33" s="132"/>
    </row>
    <row r="34" spans="1:23" x14ac:dyDescent="0.15">
      <c r="A34" s="1075">
        <f t="shared" si="0"/>
        <v>26</v>
      </c>
      <c r="B34" s="1388"/>
      <c r="C34" s="1389"/>
      <c r="D34" s="1568"/>
      <c r="E34" s="1568"/>
      <c r="F34" s="1563">
        <f t="shared" si="1"/>
        <v>0</v>
      </c>
      <c r="G34" s="1390"/>
      <c r="H34" s="1390"/>
      <c r="I34" s="1390"/>
      <c r="J34" s="1390"/>
      <c r="K34" s="1390"/>
      <c r="L34" s="1390"/>
      <c r="M34" s="1391" t="str">
        <f>IF(G34="","",(IFERROR(VLOOKUP($G34,【選択肢】!$T$3:$X$90,2,)," ")&amp;IF(H34="","",","&amp;IFERROR(VLOOKUP($H34,【選択肢】!$T$3:$X$90,2,)," ")&amp;IF(I34="","",","&amp;IFERROR(VLOOKUP($I34,【選択肢】!$T$3:$X$90,2,)," ")&amp;IF(J34="","",","&amp;IFERROR(VLOOKUP($J34,【選択肢】!$T$3:$X$90,2,)," ")&amp;IF(K34="","",","&amp;IFERROR(VLOOKUP($K34,【選択肢】!$T$3:$X$90,2,)," ")&amp;IF(L34="","",","&amp;IFERROR(VLOOKUP($L34,【選択肢】!$T$3:$X$90,2,)," "))))))))</f>
        <v/>
      </c>
      <c r="N34" s="1391" t="str">
        <f>IF(G34="","",(IFERROR(VLOOKUP($G34,【選択肢】!$T$3:$X$90,4,)," ")&amp;IF(H34="","",","&amp;IFERROR(VLOOKUP($H34,【選択肢】!$T$3:$X$90,4,)," ")&amp;IF(I34="","",","&amp;IFERROR(VLOOKUP($I34,【選択肢】!$T$3:$X$90,4,)," ")&amp;IF(J34="","",","&amp;IFERROR(VLOOKUP($J34,【選択肢】!$T$3:$X$90,4,)," ")&amp;IF(K34="","",","&amp;IFERROR(VLOOKUP($K34,【選択肢】!$T$3:$X$90,4,)," ")&amp;IF(L34="","",","&amp;IFERROR(VLOOKUP($L34,【選択肢】!$T$3:$X$90,4,)," "))))))))</f>
        <v/>
      </c>
      <c r="O34" s="1391" t="str">
        <f>IF(G34="","",(IFERROR(VLOOKUP($G34,【選択肢】!$T$3:$X$90,5,)," ")&amp;IF(H34="","",","&amp;IFERROR(VLOOKUP($H34,【選択肢】!$T$3:$X$90,5,)," ")&amp;IF(I34="","",","&amp;IFERROR(VLOOKUP($I34,【選択肢】!$T$3:$X$90,5,)," ")&amp;IF(J34="","",","&amp;IFERROR(VLOOKUP($J34,【選択肢】!$T$3:$X$90,5,)," ")&amp;IF(K34="","",","&amp;IFERROR(VLOOKUP($K34,【選択肢】!$T$3:$X$90,5,)," ")&amp;IF(L34="","",","&amp;IFERROR(VLOOKUP($L34,【選択肢】!$T$3:$X$90,5,)," "))))))))</f>
        <v/>
      </c>
      <c r="P34" s="1392"/>
      <c r="Q34" s="1224"/>
      <c r="R34" s="1224"/>
      <c r="S34" s="132"/>
      <c r="T34" s="132"/>
      <c r="U34" s="132"/>
      <c r="V34" s="132"/>
      <c r="W34" s="132"/>
    </row>
    <row r="35" spans="1:23" x14ac:dyDescent="0.15">
      <c r="A35" s="1075">
        <f t="shared" si="0"/>
        <v>27</v>
      </c>
      <c r="B35" s="1388"/>
      <c r="C35" s="1389"/>
      <c r="D35" s="1568"/>
      <c r="E35" s="1568"/>
      <c r="F35" s="1563">
        <f t="shared" si="1"/>
        <v>0</v>
      </c>
      <c r="G35" s="1390"/>
      <c r="H35" s="1390"/>
      <c r="I35" s="1390"/>
      <c r="J35" s="1390"/>
      <c r="K35" s="1390"/>
      <c r="L35" s="1390"/>
      <c r="M35" s="1391" t="str">
        <f>IF(G35="","",(IFERROR(VLOOKUP($G35,【選択肢】!$T$3:$X$90,2,)," ")&amp;IF(H35="","",","&amp;IFERROR(VLOOKUP($H35,【選択肢】!$T$3:$X$90,2,)," ")&amp;IF(I35="","",","&amp;IFERROR(VLOOKUP($I35,【選択肢】!$T$3:$X$90,2,)," ")&amp;IF(J35="","",","&amp;IFERROR(VLOOKUP($J35,【選択肢】!$T$3:$X$90,2,)," ")&amp;IF(K35="","",","&amp;IFERROR(VLOOKUP($K35,【選択肢】!$T$3:$X$90,2,)," ")&amp;IF(L35="","",","&amp;IFERROR(VLOOKUP($L35,【選択肢】!$T$3:$X$90,2,)," "))))))))</f>
        <v/>
      </c>
      <c r="N35" s="1391" t="str">
        <f>IF(G35="","",(IFERROR(VLOOKUP($G35,【選択肢】!$T$3:$X$90,4,)," ")&amp;IF(H35="","",","&amp;IFERROR(VLOOKUP($H35,【選択肢】!$T$3:$X$90,4,)," ")&amp;IF(I35="","",","&amp;IFERROR(VLOOKUP($I35,【選択肢】!$T$3:$X$90,4,)," ")&amp;IF(J35="","",","&amp;IFERROR(VLOOKUP($J35,【選択肢】!$T$3:$X$90,4,)," ")&amp;IF(K35="","",","&amp;IFERROR(VLOOKUP($K35,【選択肢】!$T$3:$X$90,4,)," ")&amp;IF(L35="","",","&amp;IFERROR(VLOOKUP($L35,【選択肢】!$T$3:$X$90,4,)," "))))))))</f>
        <v/>
      </c>
      <c r="O35" s="1391" t="str">
        <f>IF(G35="","",(IFERROR(VLOOKUP($G35,【選択肢】!$T$3:$X$90,5,)," ")&amp;IF(H35="","",","&amp;IFERROR(VLOOKUP($H35,【選択肢】!$T$3:$X$90,5,)," ")&amp;IF(I35="","",","&amp;IFERROR(VLOOKUP($I35,【選択肢】!$T$3:$X$90,5,)," ")&amp;IF(J35="","",","&amp;IFERROR(VLOOKUP($J35,【選択肢】!$T$3:$X$90,5,)," ")&amp;IF(K35="","",","&amp;IFERROR(VLOOKUP($K35,【選択肢】!$T$3:$X$90,5,)," ")&amp;IF(L35="","",","&amp;IFERROR(VLOOKUP($L35,【選択肢】!$T$3:$X$90,5,)," "))))))))</f>
        <v/>
      </c>
      <c r="P35" s="1392"/>
      <c r="Q35" s="1224"/>
      <c r="R35" s="1224"/>
      <c r="S35" s="132"/>
      <c r="T35" s="132"/>
      <c r="U35" s="132"/>
      <c r="V35" s="132"/>
      <c r="W35" s="132"/>
    </row>
    <row r="36" spans="1:23" x14ac:dyDescent="0.15">
      <c r="A36" s="1075">
        <f t="shared" si="0"/>
        <v>28</v>
      </c>
      <c r="B36" s="1388"/>
      <c r="C36" s="1389"/>
      <c r="D36" s="1568"/>
      <c r="E36" s="1568"/>
      <c r="F36" s="1563">
        <f t="shared" si="1"/>
        <v>0</v>
      </c>
      <c r="G36" s="1390"/>
      <c r="H36" s="1390"/>
      <c r="I36" s="1390"/>
      <c r="J36" s="1390"/>
      <c r="K36" s="1390"/>
      <c r="L36" s="1390"/>
      <c r="M36" s="1391" t="str">
        <f>IF(G36="","",(IFERROR(VLOOKUP($G36,【選択肢】!$T$3:$X$90,2,)," ")&amp;IF(H36="","",","&amp;IFERROR(VLOOKUP($H36,【選択肢】!$T$3:$X$90,2,)," ")&amp;IF(I36="","",","&amp;IFERROR(VLOOKUP($I36,【選択肢】!$T$3:$X$90,2,)," ")&amp;IF(J36="","",","&amp;IFERROR(VLOOKUP($J36,【選択肢】!$T$3:$X$90,2,)," ")&amp;IF(K36="","",","&amp;IFERROR(VLOOKUP($K36,【選択肢】!$T$3:$X$90,2,)," ")&amp;IF(L36="","",","&amp;IFERROR(VLOOKUP($L36,【選択肢】!$T$3:$X$90,2,)," "))))))))</f>
        <v/>
      </c>
      <c r="N36" s="1391" t="str">
        <f>IF(G36="","",(IFERROR(VLOOKUP($G36,【選択肢】!$T$3:$X$90,4,)," ")&amp;IF(H36="","",","&amp;IFERROR(VLOOKUP($H36,【選択肢】!$T$3:$X$90,4,)," ")&amp;IF(I36="","",","&amp;IFERROR(VLOOKUP($I36,【選択肢】!$T$3:$X$90,4,)," ")&amp;IF(J36="","",","&amp;IFERROR(VLOOKUP($J36,【選択肢】!$T$3:$X$90,4,)," ")&amp;IF(K36="","",","&amp;IFERROR(VLOOKUP($K36,【選択肢】!$T$3:$X$90,4,)," ")&amp;IF(L36="","",","&amp;IFERROR(VLOOKUP($L36,【選択肢】!$T$3:$X$90,4,)," "))))))))</f>
        <v/>
      </c>
      <c r="O36" s="1391" t="str">
        <f>IF(G36="","",(IFERROR(VLOOKUP($G36,【選択肢】!$T$3:$X$90,5,)," ")&amp;IF(H36="","",","&amp;IFERROR(VLOOKUP($H36,【選択肢】!$T$3:$X$90,5,)," ")&amp;IF(I36="","",","&amp;IFERROR(VLOOKUP($I36,【選択肢】!$T$3:$X$90,5,)," ")&amp;IF(J36="","",","&amp;IFERROR(VLOOKUP($J36,【選択肢】!$T$3:$X$90,5,)," ")&amp;IF(K36="","",","&amp;IFERROR(VLOOKUP($K36,【選択肢】!$T$3:$X$90,5,)," ")&amp;IF(L36="","",","&amp;IFERROR(VLOOKUP($L36,【選択肢】!$T$3:$X$90,5,)," "))))))))</f>
        <v/>
      </c>
      <c r="P36" s="1392"/>
      <c r="Q36" s="1224"/>
      <c r="R36" s="1224"/>
      <c r="S36" s="132"/>
      <c r="T36" s="132"/>
      <c r="U36" s="132"/>
      <c r="V36" s="132"/>
      <c r="W36" s="132"/>
    </row>
    <row r="37" spans="1:23" x14ac:dyDescent="0.15">
      <c r="A37" s="1075">
        <f t="shared" si="0"/>
        <v>29</v>
      </c>
      <c r="B37" s="1388"/>
      <c r="C37" s="1389"/>
      <c r="D37" s="1568"/>
      <c r="E37" s="1568"/>
      <c r="F37" s="1563">
        <f t="shared" si="1"/>
        <v>0</v>
      </c>
      <c r="G37" s="1390"/>
      <c r="H37" s="1390"/>
      <c r="I37" s="1390"/>
      <c r="J37" s="1390"/>
      <c r="K37" s="1390"/>
      <c r="L37" s="1390"/>
      <c r="M37" s="1391" t="str">
        <f>IF(G37="","",(IFERROR(VLOOKUP($G37,【選択肢】!$T$3:$X$90,2,)," ")&amp;IF(H37="","",","&amp;IFERROR(VLOOKUP($H37,【選択肢】!$T$3:$X$90,2,)," ")&amp;IF(I37="","",","&amp;IFERROR(VLOOKUP($I37,【選択肢】!$T$3:$X$90,2,)," ")&amp;IF(J37="","",","&amp;IFERROR(VLOOKUP($J37,【選択肢】!$T$3:$X$90,2,)," ")&amp;IF(K37="","",","&amp;IFERROR(VLOOKUP($K37,【選択肢】!$T$3:$X$90,2,)," ")&amp;IF(L37="","",","&amp;IFERROR(VLOOKUP($L37,【選択肢】!$T$3:$X$90,2,)," "))))))))</f>
        <v/>
      </c>
      <c r="N37" s="1391" t="str">
        <f>IF(G37="","",(IFERROR(VLOOKUP($G37,【選択肢】!$T$3:$X$90,4,)," ")&amp;IF(H37="","",","&amp;IFERROR(VLOOKUP($H37,【選択肢】!$T$3:$X$90,4,)," ")&amp;IF(I37="","",","&amp;IFERROR(VLOOKUP($I37,【選択肢】!$T$3:$X$90,4,)," ")&amp;IF(J37="","",","&amp;IFERROR(VLOOKUP($J37,【選択肢】!$T$3:$X$90,4,)," ")&amp;IF(K37="","",","&amp;IFERROR(VLOOKUP($K37,【選択肢】!$T$3:$X$90,4,)," ")&amp;IF(L37="","",","&amp;IFERROR(VLOOKUP($L37,【選択肢】!$T$3:$X$90,4,)," "))))))))</f>
        <v/>
      </c>
      <c r="O37" s="1391" t="str">
        <f>IF(G37="","",(IFERROR(VLOOKUP($G37,【選択肢】!$T$3:$X$90,5,)," ")&amp;IF(H37="","",","&amp;IFERROR(VLOOKUP($H37,【選択肢】!$T$3:$X$90,5,)," ")&amp;IF(I37="","",","&amp;IFERROR(VLOOKUP($I37,【選択肢】!$T$3:$X$90,5,)," ")&amp;IF(J37="","",","&amp;IFERROR(VLOOKUP($J37,【選択肢】!$T$3:$X$90,5,)," ")&amp;IF(K37="","",","&amp;IFERROR(VLOOKUP($K37,【選択肢】!$T$3:$X$90,5,)," ")&amp;IF(L37="","",","&amp;IFERROR(VLOOKUP($L37,【選択肢】!$T$3:$X$90,5,)," "))))))))</f>
        <v/>
      </c>
      <c r="P37" s="1392"/>
      <c r="Q37" s="1224"/>
      <c r="R37" s="1224"/>
      <c r="S37" s="132"/>
      <c r="T37" s="132"/>
      <c r="U37" s="132"/>
      <c r="V37" s="132"/>
      <c r="W37" s="132"/>
    </row>
    <row r="38" spans="1:23" x14ac:dyDescent="0.15">
      <c r="A38" s="1075">
        <f t="shared" si="0"/>
        <v>30</v>
      </c>
      <c r="B38" s="1388"/>
      <c r="C38" s="1389"/>
      <c r="D38" s="1568"/>
      <c r="E38" s="1568"/>
      <c r="F38" s="1563">
        <f t="shared" si="1"/>
        <v>0</v>
      </c>
      <c r="G38" s="1390"/>
      <c r="H38" s="1390"/>
      <c r="I38" s="1390"/>
      <c r="J38" s="1390"/>
      <c r="K38" s="1390"/>
      <c r="L38" s="1390"/>
      <c r="M38" s="1391" t="str">
        <f>IF(G38="","",(IFERROR(VLOOKUP($G38,【選択肢】!$T$3:$X$90,2,)," ")&amp;IF(H38="","",","&amp;IFERROR(VLOOKUP($H38,【選択肢】!$T$3:$X$90,2,)," ")&amp;IF(I38="","",","&amp;IFERROR(VLOOKUP($I38,【選択肢】!$T$3:$X$90,2,)," ")&amp;IF(J38="","",","&amp;IFERROR(VLOOKUP($J38,【選択肢】!$T$3:$X$90,2,)," ")&amp;IF(K38="","",","&amp;IFERROR(VLOOKUP($K38,【選択肢】!$T$3:$X$90,2,)," ")&amp;IF(L38="","",","&amp;IFERROR(VLOOKUP($L38,【選択肢】!$T$3:$X$90,2,)," "))))))))</f>
        <v/>
      </c>
      <c r="N38" s="1391" t="str">
        <f>IF(G38="","",(IFERROR(VLOOKUP($G38,【選択肢】!$T$3:$X$90,4,)," ")&amp;IF(H38="","",","&amp;IFERROR(VLOOKUP($H38,【選択肢】!$T$3:$X$90,4,)," ")&amp;IF(I38="","",","&amp;IFERROR(VLOOKUP($I38,【選択肢】!$T$3:$X$90,4,)," ")&amp;IF(J38="","",","&amp;IFERROR(VLOOKUP($J38,【選択肢】!$T$3:$X$90,4,)," ")&amp;IF(K38="","",","&amp;IFERROR(VLOOKUP($K38,【選択肢】!$T$3:$X$90,4,)," ")&amp;IF(L38="","",","&amp;IFERROR(VLOOKUP($L38,【選択肢】!$T$3:$X$90,4,)," "))))))))</f>
        <v/>
      </c>
      <c r="O38" s="1391" t="str">
        <f>IF(G38="","",(IFERROR(VLOOKUP($G38,【選択肢】!$T$3:$X$90,5,)," ")&amp;IF(H38="","",","&amp;IFERROR(VLOOKUP($H38,【選択肢】!$T$3:$X$90,5,)," ")&amp;IF(I38="","",","&amp;IFERROR(VLOOKUP($I38,【選択肢】!$T$3:$X$90,5,)," ")&amp;IF(J38="","",","&amp;IFERROR(VLOOKUP($J38,【選択肢】!$T$3:$X$90,5,)," ")&amp;IF(K38="","",","&amp;IFERROR(VLOOKUP($K38,【選択肢】!$T$3:$X$90,5,)," ")&amp;IF(L38="","",","&amp;IFERROR(VLOOKUP($L38,【選択肢】!$T$3:$X$90,5,)," "))))))))</f>
        <v/>
      </c>
      <c r="P38" s="1392"/>
      <c r="Q38" s="1224"/>
      <c r="R38" s="1224"/>
      <c r="S38" s="132"/>
      <c r="T38" s="132"/>
      <c r="U38" s="132"/>
      <c r="V38" s="132"/>
      <c r="W38" s="132"/>
    </row>
    <row r="39" spans="1:23" x14ac:dyDescent="0.15">
      <c r="A39" s="1075">
        <f t="shared" si="0"/>
        <v>31</v>
      </c>
      <c r="B39" s="1388"/>
      <c r="C39" s="1389"/>
      <c r="D39" s="1568"/>
      <c r="E39" s="1568"/>
      <c r="F39" s="1563">
        <f t="shared" si="1"/>
        <v>0</v>
      </c>
      <c r="G39" s="1390"/>
      <c r="H39" s="1390"/>
      <c r="I39" s="1390"/>
      <c r="J39" s="1390"/>
      <c r="K39" s="1390"/>
      <c r="L39" s="1390"/>
      <c r="M39" s="1391" t="str">
        <f>IF(G39="","",(IFERROR(VLOOKUP($G39,【選択肢】!$T$3:$X$90,2,)," ")&amp;IF(H39="","",","&amp;IFERROR(VLOOKUP($H39,【選択肢】!$T$3:$X$90,2,)," ")&amp;IF(I39="","",","&amp;IFERROR(VLOOKUP($I39,【選択肢】!$T$3:$X$90,2,)," ")&amp;IF(J39="","",","&amp;IFERROR(VLOOKUP($J39,【選択肢】!$T$3:$X$90,2,)," ")&amp;IF(K39="","",","&amp;IFERROR(VLOOKUP($K39,【選択肢】!$T$3:$X$90,2,)," ")&amp;IF(L39="","",","&amp;IFERROR(VLOOKUP($L39,【選択肢】!$T$3:$X$90,2,)," "))))))))</f>
        <v/>
      </c>
      <c r="N39" s="1391" t="str">
        <f>IF(G39="","",(IFERROR(VLOOKUP($G39,【選択肢】!$T$3:$X$90,4,)," ")&amp;IF(H39="","",","&amp;IFERROR(VLOOKUP($H39,【選択肢】!$T$3:$X$90,4,)," ")&amp;IF(I39="","",","&amp;IFERROR(VLOOKUP($I39,【選択肢】!$T$3:$X$90,4,)," ")&amp;IF(J39="","",","&amp;IFERROR(VLOOKUP($J39,【選択肢】!$T$3:$X$90,4,)," ")&amp;IF(K39="","",","&amp;IFERROR(VLOOKUP($K39,【選択肢】!$T$3:$X$90,4,)," ")&amp;IF(L39="","",","&amp;IFERROR(VLOOKUP($L39,【選択肢】!$T$3:$X$90,4,)," "))))))))</f>
        <v/>
      </c>
      <c r="O39" s="1391" t="str">
        <f>IF(G39="","",(IFERROR(VLOOKUP($G39,【選択肢】!$T$3:$X$90,5,)," ")&amp;IF(H39="","",","&amp;IFERROR(VLOOKUP($H39,【選択肢】!$T$3:$X$90,5,)," ")&amp;IF(I39="","",","&amp;IFERROR(VLOOKUP($I39,【選択肢】!$T$3:$X$90,5,)," ")&amp;IF(J39="","",","&amp;IFERROR(VLOOKUP($J39,【選択肢】!$T$3:$X$90,5,)," ")&amp;IF(K39="","",","&amp;IFERROR(VLOOKUP($K39,【選択肢】!$T$3:$X$90,5,)," ")&amp;IF(L39="","",","&amp;IFERROR(VLOOKUP($L39,【選択肢】!$T$3:$X$90,5,)," "))))))))</f>
        <v/>
      </c>
      <c r="P39" s="1392"/>
      <c r="Q39" s="1224"/>
      <c r="R39" s="1224"/>
      <c r="S39" s="132"/>
      <c r="T39" s="132"/>
      <c r="U39" s="132"/>
      <c r="V39" s="132"/>
      <c r="W39" s="132"/>
    </row>
    <row r="40" spans="1:23" x14ac:dyDescent="0.15">
      <c r="A40" s="1075">
        <f t="shared" si="0"/>
        <v>32</v>
      </c>
      <c r="B40" s="1388"/>
      <c r="C40" s="1389"/>
      <c r="D40" s="1568"/>
      <c r="E40" s="1568"/>
      <c r="F40" s="1563">
        <f t="shared" si="1"/>
        <v>0</v>
      </c>
      <c r="G40" s="1390"/>
      <c r="H40" s="1390"/>
      <c r="I40" s="1390"/>
      <c r="J40" s="1390"/>
      <c r="K40" s="1390"/>
      <c r="L40" s="1390"/>
      <c r="M40" s="1391" t="str">
        <f>IF(G40="","",(IFERROR(VLOOKUP($G40,【選択肢】!$T$3:$X$90,2,)," ")&amp;IF(H40="","",","&amp;IFERROR(VLOOKUP($H40,【選択肢】!$T$3:$X$90,2,)," ")&amp;IF(I40="","",","&amp;IFERROR(VLOOKUP($I40,【選択肢】!$T$3:$X$90,2,)," ")&amp;IF(J40="","",","&amp;IFERROR(VLOOKUP($J40,【選択肢】!$T$3:$X$90,2,)," ")&amp;IF(K40="","",","&amp;IFERROR(VLOOKUP($K40,【選択肢】!$T$3:$X$90,2,)," ")&amp;IF(L40="","",","&amp;IFERROR(VLOOKUP($L40,【選択肢】!$T$3:$X$90,2,)," "))))))))</f>
        <v/>
      </c>
      <c r="N40" s="1391" t="str">
        <f>IF(G40="","",(IFERROR(VLOOKUP($G40,【選択肢】!$T$3:$X$90,4,)," ")&amp;IF(H40="","",","&amp;IFERROR(VLOOKUP($H40,【選択肢】!$T$3:$X$90,4,)," ")&amp;IF(I40="","",","&amp;IFERROR(VLOOKUP($I40,【選択肢】!$T$3:$X$90,4,)," ")&amp;IF(J40="","",","&amp;IFERROR(VLOOKUP($J40,【選択肢】!$T$3:$X$90,4,)," ")&amp;IF(K40="","",","&amp;IFERROR(VLOOKUP($K40,【選択肢】!$T$3:$X$90,4,)," ")&amp;IF(L40="","",","&amp;IFERROR(VLOOKUP($L40,【選択肢】!$T$3:$X$90,4,)," "))))))))</f>
        <v/>
      </c>
      <c r="O40" s="1391" t="str">
        <f>IF(G40="","",(IFERROR(VLOOKUP($G40,【選択肢】!$T$3:$X$90,5,)," ")&amp;IF(H40="","",","&amp;IFERROR(VLOOKUP($H40,【選択肢】!$T$3:$X$90,5,)," ")&amp;IF(I40="","",","&amp;IFERROR(VLOOKUP($I40,【選択肢】!$T$3:$X$90,5,)," ")&amp;IF(J40="","",","&amp;IFERROR(VLOOKUP($J40,【選択肢】!$T$3:$X$90,5,)," ")&amp;IF(K40="","",","&amp;IFERROR(VLOOKUP($K40,【選択肢】!$T$3:$X$90,5,)," ")&amp;IF(L40="","",","&amp;IFERROR(VLOOKUP($L40,【選択肢】!$T$3:$X$90,5,)," "))))))))</f>
        <v/>
      </c>
      <c r="P40" s="1392"/>
      <c r="Q40" s="1224"/>
      <c r="R40" s="1224"/>
      <c r="S40" s="132"/>
      <c r="T40" s="132"/>
      <c r="U40" s="132"/>
      <c r="V40" s="132"/>
      <c r="W40" s="132"/>
    </row>
    <row r="41" spans="1:23" x14ac:dyDescent="0.15">
      <c r="A41" s="1075">
        <f t="shared" si="0"/>
        <v>33</v>
      </c>
      <c r="B41" s="1388"/>
      <c r="C41" s="1389"/>
      <c r="D41" s="1568"/>
      <c r="E41" s="1568"/>
      <c r="F41" s="1563">
        <f t="shared" si="1"/>
        <v>0</v>
      </c>
      <c r="G41" s="1390"/>
      <c r="H41" s="1390"/>
      <c r="I41" s="1390"/>
      <c r="J41" s="1390"/>
      <c r="K41" s="1390"/>
      <c r="L41" s="1390"/>
      <c r="M41" s="1391" t="str">
        <f>IF(G41="","",(IFERROR(VLOOKUP($G41,【選択肢】!$T$3:$X$90,2,)," ")&amp;IF(H41="","",","&amp;IFERROR(VLOOKUP($H41,【選択肢】!$T$3:$X$90,2,)," ")&amp;IF(I41="","",","&amp;IFERROR(VLOOKUP($I41,【選択肢】!$T$3:$X$90,2,)," ")&amp;IF(J41="","",","&amp;IFERROR(VLOOKUP($J41,【選択肢】!$T$3:$X$90,2,)," ")&amp;IF(K41="","",","&amp;IFERROR(VLOOKUP($K41,【選択肢】!$T$3:$X$90,2,)," ")&amp;IF(L41="","",","&amp;IFERROR(VLOOKUP($L41,【選択肢】!$T$3:$X$90,2,)," "))))))))</f>
        <v/>
      </c>
      <c r="N41" s="1391" t="str">
        <f>IF(G41="","",(IFERROR(VLOOKUP($G41,【選択肢】!$T$3:$X$90,4,)," ")&amp;IF(H41="","",","&amp;IFERROR(VLOOKUP($H41,【選択肢】!$T$3:$X$90,4,)," ")&amp;IF(I41="","",","&amp;IFERROR(VLOOKUP($I41,【選択肢】!$T$3:$X$90,4,)," ")&amp;IF(J41="","",","&amp;IFERROR(VLOOKUP($J41,【選択肢】!$T$3:$X$90,4,)," ")&amp;IF(K41="","",","&amp;IFERROR(VLOOKUP($K41,【選択肢】!$T$3:$X$90,4,)," ")&amp;IF(L41="","",","&amp;IFERROR(VLOOKUP($L41,【選択肢】!$T$3:$X$90,4,)," "))))))))</f>
        <v/>
      </c>
      <c r="O41" s="1391" t="str">
        <f>IF(G41="","",(IFERROR(VLOOKUP($G41,【選択肢】!$T$3:$X$90,5,)," ")&amp;IF(H41="","",","&amp;IFERROR(VLOOKUP($H41,【選択肢】!$T$3:$X$90,5,)," ")&amp;IF(I41="","",","&amp;IFERROR(VLOOKUP($I41,【選択肢】!$T$3:$X$90,5,)," ")&amp;IF(J41="","",","&amp;IFERROR(VLOOKUP($J41,【選択肢】!$T$3:$X$90,5,)," ")&amp;IF(K41="","",","&amp;IFERROR(VLOOKUP($K41,【選択肢】!$T$3:$X$90,5,)," ")&amp;IF(L41="","",","&amp;IFERROR(VLOOKUP($L41,【選択肢】!$T$3:$X$90,5,)," "))))))))</f>
        <v/>
      </c>
      <c r="P41" s="1392"/>
      <c r="Q41" s="1224"/>
      <c r="R41" s="1224"/>
      <c r="S41" s="132"/>
      <c r="T41" s="132"/>
      <c r="U41" s="132"/>
      <c r="V41" s="132"/>
      <c r="W41" s="132"/>
    </row>
    <row r="42" spans="1:23" x14ac:dyDescent="0.15">
      <c r="A42" s="1075">
        <f t="shared" si="0"/>
        <v>34</v>
      </c>
      <c r="B42" s="1388"/>
      <c r="C42" s="1389"/>
      <c r="D42" s="1568"/>
      <c r="E42" s="1568"/>
      <c r="F42" s="1563">
        <f t="shared" si="1"/>
        <v>0</v>
      </c>
      <c r="G42" s="1390"/>
      <c r="H42" s="1390"/>
      <c r="I42" s="1390"/>
      <c r="J42" s="1390"/>
      <c r="K42" s="1390"/>
      <c r="L42" s="1390"/>
      <c r="M42" s="1391" t="str">
        <f>IF(G42="","",(IFERROR(VLOOKUP($G42,【選択肢】!$T$3:$X$90,2,)," ")&amp;IF(H42="","",","&amp;IFERROR(VLOOKUP($H42,【選択肢】!$T$3:$X$90,2,)," ")&amp;IF(I42="","",","&amp;IFERROR(VLOOKUP($I42,【選択肢】!$T$3:$X$90,2,)," ")&amp;IF(J42="","",","&amp;IFERROR(VLOOKUP($J42,【選択肢】!$T$3:$X$90,2,)," ")&amp;IF(K42="","",","&amp;IFERROR(VLOOKUP($K42,【選択肢】!$T$3:$X$90,2,)," ")&amp;IF(L42="","",","&amp;IFERROR(VLOOKUP($L42,【選択肢】!$T$3:$X$90,2,)," "))))))))</f>
        <v/>
      </c>
      <c r="N42" s="1391" t="str">
        <f>IF(G42="","",(IFERROR(VLOOKUP($G42,【選択肢】!$T$3:$X$90,4,)," ")&amp;IF(H42="","",","&amp;IFERROR(VLOOKUP($H42,【選択肢】!$T$3:$X$90,4,)," ")&amp;IF(I42="","",","&amp;IFERROR(VLOOKUP($I42,【選択肢】!$T$3:$X$90,4,)," ")&amp;IF(J42="","",","&amp;IFERROR(VLOOKUP($J42,【選択肢】!$T$3:$X$90,4,)," ")&amp;IF(K42="","",","&amp;IFERROR(VLOOKUP($K42,【選択肢】!$T$3:$X$90,4,)," ")&amp;IF(L42="","",","&amp;IFERROR(VLOOKUP($L42,【選択肢】!$T$3:$X$90,4,)," "))))))))</f>
        <v/>
      </c>
      <c r="O42" s="1391" t="str">
        <f>IF(G42="","",(IFERROR(VLOOKUP($G42,【選択肢】!$T$3:$X$90,5,)," ")&amp;IF(H42="","",","&amp;IFERROR(VLOOKUP($H42,【選択肢】!$T$3:$X$90,5,)," ")&amp;IF(I42="","",","&amp;IFERROR(VLOOKUP($I42,【選択肢】!$T$3:$X$90,5,)," ")&amp;IF(J42="","",","&amp;IFERROR(VLOOKUP($J42,【選択肢】!$T$3:$X$90,5,)," ")&amp;IF(K42="","",","&amp;IFERROR(VLOOKUP($K42,【選択肢】!$T$3:$X$90,5,)," ")&amp;IF(L42="","",","&amp;IFERROR(VLOOKUP($L42,【選択肢】!$T$3:$X$90,5,)," "))))))))</f>
        <v/>
      </c>
      <c r="P42" s="1392"/>
      <c r="Q42" s="1224"/>
      <c r="R42" s="1224"/>
      <c r="S42" s="132"/>
      <c r="T42" s="132"/>
      <c r="U42" s="132"/>
      <c r="V42" s="132"/>
      <c r="W42" s="132"/>
    </row>
    <row r="43" spans="1:23" x14ac:dyDescent="0.15">
      <c r="A43" s="1075">
        <f t="shared" si="0"/>
        <v>35</v>
      </c>
      <c r="B43" s="1388"/>
      <c r="C43" s="1389"/>
      <c r="D43" s="1568"/>
      <c r="E43" s="1568"/>
      <c r="F43" s="1563">
        <f t="shared" si="1"/>
        <v>0</v>
      </c>
      <c r="G43" s="1390"/>
      <c r="H43" s="1390"/>
      <c r="I43" s="1390"/>
      <c r="J43" s="1390"/>
      <c r="K43" s="1390"/>
      <c r="L43" s="1390"/>
      <c r="M43" s="1391" t="str">
        <f>IF(G43="","",(IFERROR(VLOOKUP($G43,【選択肢】!$T$3:$X$90,2,)," ")&amp;IF(H43="","",","&amp;IFERROR(VLOOKUP($H43,【選択肢】!$T$3:$X$90,2,)," ")&amp;IF(I43="","",","&amp;IFERROR(VLOOKUP($I43,【選択肢】!$T$3:$X$90,2,)," ")&amp;IF(J43="","",","&amp;IFERROR(VLOOKUP($J43,【選択肢】!$T$3:$X$90,2,)," ")&amp;IF(K43="","",","&amp;IFERROR(VLOOKUP($K43,【選択肢】!$T$3:$X$90,2,)," ")&amp;IF(L43="","",","&amp;IFERROR(VLOOKUP($L43,【選択肢】!$T$3:$X$90,2,)," "))))))))</f>
        <v/>
      </c>
      <c r="N43" s="1391" t="str">
        <f>IF(G43="","",(IFERROR(VLOOKUP($G43,【選択肢】!$T$3:$X$90,4,)," ")&amp;IF(H43="","",","&amp;IFERROR(VLOOKUP($H43,【選択肢】!$T$3:$X$90,4,)," ")&amp;IF(I43="","",","&amp;IFERROR(VLOOKUP($I43,【選択肢】!$T$3:$X$90,4,)," ")&amp;IF(J43="","",","&amp;IFERROR(VLOOKUP($J43,【選択肢】!$T$3:$X$90,4,)," ")&amp;IF(K43="","",","&amp;IFERROR(VLOOKUP($K43,【選択肢】!$T$3:$X$90,4,)," ")&amp;IF(L43="","",","&amp;IFERROR(VLOOKUP($L43,【選択肢】!$T$3:$X$90,4,)," "))))))))</f>
        <v/>
      </c>
      <c r="O43" s="1391" t="str">
        <f>IF(G43="","",(IFERROR(VLOOKUP($G43,【選択肢】!$T$3:$X$90,5,)," ")&amp;IF(H43="","",","&amp;IFERROR(VLOOKUP($H43,【選択肢】!$T$3:$X$90,5,)," ")&amp;IF(I43="","",","&amp;IFERROR(VLOOKUP($I43,【選択肢】!$T$3:$X$90,5,)," ")&amp;IF(J43="","",","&amp;IFERROR(VLOOKUP($J43,【選択肢】!$T$3:$X$90,5,)," ")&amp;IF(K43="","",","&amp;IFERROR(VLOOKUP($K43,【選択肢】!$T$3:$X$90,5,)," ")&amp;IF(L43="","",","&amp;IFERROR(VLOOKUP($L43,【選択肢】!$T$3:$X$90,5,)," "))))))))</f>
        <v/>
      </c>
      <c r="P43" s="1392"/>
      <c r="Q43" s="1224"/>
      <c r="R43" s="1224"/>
      <c r="S43" s="132"/>
      <c r="T43" s="132"/>
      <c r="U43" s="132"/>
      <c r="V43" s="132"/>
      <c r="W43" s="132"/>
    </row>
    <row r="44" spans="1:23" x14ac:dyDescent="0.15">
      <c r="A44" s="1075">
        <f t="shared" si="0"/>
        <v>36</v>
      </c>
      <c r="B44" s="1388"/>
      <c r="C44" s="1389"/>
      <c r="D44" s="1568"/>
      <c r="E44" s="1568"/>
      <c r="F44" s="1563">
        <f t="shared" ref="F44:F50" si="2">SUM(D44+E44)</f>
        <v>0</v>
      </c>
      <c r="G44" s="1390"/>
      <c r="H44" s="1390"/>
      <c r="I44" s="1390"/>
      <c r="J44" s="1390"/>
      <c r="K44" s="1390"/>
      <c r="L44" s="1390"/>
      <c r="M44" s="1391" t="str">
        <f>IF(G44="","",(IFERROR(VLOOKUP($G44,【選択肢】!$T$3:$X$90,2,)," ")&amp;IF(H44="","",","&amp;IFERROR(VLOOKUP($H44,【選択肢】!$T$3:$X$90,2,)," ")&amp;IF(I44="","",","&amp;IFERROR(VLOOKUP($I44,【選択肢】!$T$3:$X$90,2,)," ")&amp;IF(J44="","",","&amp;IFERROR(VLOOKUP($J44,【選択肢】!$T$3:$X$90,2,)," ")&amp;IF(K44="","",","&amp;IFERROR(VLOOKUP($K44,【選択肢】!$T$3:$X$90,2,)," ")&amp;IF(L44="","",","&amp;IFERROR(VLOOKUP($L44,【選択肢】!$T$3:$X$90,2,)," "))))))))</f>
        <v/>
      </c>
      <c r="N44" s="1391" t="str">
        <f>IF(G44="","",(IFERROR(VLOOKUP($G44,【選択肢】!$T$3:$X$90,4,)," ")&amp;IF(H44="","",","&amp;IFERROR(VLOOKUP($H44,【選択肢】!$T$3:$X$90,4,)," ")&amp;IF(I44="","",","&amp;IFERROR(VLOOKUP($I44,【選択肢】!$T$3:$X$90,4,)," ")&amp;IF(J44="","",","&amp;IFERROR(VLOOKUP($J44,【選択肢】!$T$3:$X$90,4,)," ")&amp;IF(K44="","",","&amp;IFERROR(VLOOKUP($K44,【選択肢】!$T$3:$X$90,4,)," ")&amp;IF(L44="","",","&amp;IFERROR(VLOOKUP($L44,【選択肢】!$T$3:$X$90,4,)," "))))))))</f>
        <v/>
      </c>
      <c r="O44" s="1391" t="str">
        <f>IF(G44="","",(IFERROR(VLOOKUP($G44,【選択肢】!$T$3:$X$90,5,)," ")&amp;IF(H44="","",","&amp;IFERROR(VLOOKUP($H44,【選択肢】!$T$3:$X$90,5,)," ")&amp;IF(I44="","",","&amp;IFERROR(VLOOKUP($I44,【選択肢】!$T$3:$X$90,5,)," ")&amp;IF(J44="","",","&amp;IFERROR(VLOOKUP($J44,【選択肢】!$T$3:$X$90,5,)," ")&amp;IF(K44="","",","&amp;IFERROR(VLOOKUP($K44,【選択肢】!$T$3:$X$90,5,)," ")&amp;IF(L44="","",","&amp;IFERROR(VLOOKUP($L44,【選択肢】!$T$3:$X$90,5,)," "))))))))</f>
        <v/>
      </c>
      <c r="P44" s="1392"/>
      <c r="Q44" s="1224"/>
      <c r="R44" s="1224"/>
      <c r="S44" s="132"/>
      <c r="T44" s="132"/>
      <c r="U44" s="132"/>
      <c r="V44" s="132"/>
      <c r="W44" s="132"/>
    </row>
    <row r="45" spans="1:23" x14ac:dyDescent="0.15">
      <c r="A45" s="1075">
        <f t="shared" si="0"/>
        <v>37</v>
      </c>
      <c r="B45" s="1388"/>
      <c r="C45" s="1389"/>
      <c r="D45" s="1568"/>
      <c r="E45" s="1568"/>
      <c r="F45" s="1563">
        <f t="shared" si="2"/>
        <v>0</v>
      </c>
      <c r="G45" s="1390"/>
      <c r="H45" s="1390"/>
      <c r="I45" s="1390"/>
      <c r="J45" s="1390"/>
      <c r="K45" s="1390"/>
      <c r="L45" s="1390"/>
      <c r="M45" s="1391" t="str">
        <f>IF(G45="","",(IFERROR(VLOOKUP($G45,【選択肢】!$T$3:$X$90,2,)," ")&amp;IF(H45="","",","&amp;IFERROR(VLOOKUP($H45,【選択肢】!$T$3:$X$90,2,)," ")&amp;IF(I45="","",","&amp;IFERROR(VLOOKUP($I45,【選択肢】!$T$3:$X$90,2,)," ")&amp;IF(J45="","",","&amp;IFERROR(VLOOKUP($J45,【選択肢】!$T$3:$X$90,2,)," ")&amp;IF(K45="","",","&amp;IFERROR(VLOOKUP($K45,【選択肢】!$T$3:$X$90,2,)," ")&amp;IF(L45="","",","&amp;IFERROR(VLOOKUP($L45,【選択肢】!$T$3:$X$90,2,)," "))))))))</f>
        <v/>
      </c>
      <c r="N45" s="1391" t="str">
        <f>IF(G45="","",(IFERROR(VLOOKUP($G45,【選択肢】!$T$3:$X$90,4,)," ")&amp;IF(H45="","",","&amp;IFERROR(VLOOKUP($H45,【選択肢】!$T$3:$X$90,4,)," ")&amp;IF(I45="","",","&amp;IFERROR(VLOOKUP($I45,【選択肢】!$T$3:$X$90,4,)," ")&amp;IF(J45="","",","&amp;IFERROR(VLOOKUP($J45,【選択肢】!$T$3:$X$90,4,)," ")&amp;IF(K45="","",","&amp;IFERROR(VLOOKUP($K45,【選択肢】!$T$3:$X$90,4,)," ")&amp;IF(L45="","",","&amp;IFERROR(VLOOKUP($L45,【選択肢】!$T$3:$X$90,4,)," "))))))))</f>
        <v/>
      </c>
      <c r="O45" s="1391" t="str">
        <f>IF(G45="","",(IFERROR(VLOOKUP($G45,【選択肢】!$T$3:$X$90,5,)," ")&amp;IF(H45="","",","&amp;IFERROR(VLOOKUP($H45,【選択肢】!$T$3:$X$90,5,)," ")&amp;IF(I45="","",","&amp;IFERROR(VLOOKUP($I45,【選択肢】!$T$3:$X$90,5,)," ")&amp;IF(J45="","",","&amp;IFERROR(VLOOKUP($J45,【選択肢】!$T$3:$X$90,5,)," ")&amp;IF(K45="","",","&amp;IFERROR(VLOOKUP($K45,【選択肢】!$T$3:$X$90,5,)," ")&amp;IF(L45="","",","&amp;IFERROR(VLOOKUP($L45,【選択肢】!$T$3:$X$90,5,)," "))))))))</f>
        <v/>
      </c>
      <c r="P45" s="1392"/>
      <c r="Q45" s="1224"/>
      <c r="R45" s="1224"/>
      <c r="S45" s="132"/>
      <c r="T45" s="132"/>
      <c r="U45" s="132"/>
      <c r="V45" s="132"/>
      <c r="W45" s="132"/>
    </row>
    <row r="46" spans="1:23" x14ac:dyDescent="0.15">
      <c r="A46" s="1075">
        <f t="shared" si="0"/>
        <v>38</v>
      </c>
      <c r="B46" s="1388"/>
      <c r="C46" s="1389"/>
      <c r="D46" s="1568"/>
      <c r="E46" s="1568"/>
      <c r="F46" s="1563">
        <f t="shared" si="2"/>
        <v>0</v>
      </c>
      <c r="G46" s="1390"/>
      <c r="H46" s="1390"/>
      <c r="I46" s="1390"/>
      <c r="J46" s="1390"/>
      <c r="K46" s="1390"/>
      <c r="L46" s="1390"/>
      <c r="M46" s="1391" t="str">
        <f>IF(G46="","",(IFERROR(VLOOKUP($G46,【選択肢】!$T$3:$X$90,2,)," ")&amp;IF(H46="","",","&amp;IFERROR(VLOOKUP($H46,【選択肢】!$T$3:$X$90,2,)," ")&amp;IF(I46="","",","&amp;IFERROR(VLOOKUP($I46,【選択肢】!$T$3:$X$90,2,)," ")&amp;IF(J46="","",","&amp;IFERROR(VLOOKUP($J46,【選択肢】!$T$3:$X$90,2,)," ")&amp;IF(K46="","",","&amp;IFERROR(VLOOKUP($K46,【選択肢】!$T$3:$X$90,2,)," ")&amp;IF(L46="","",","&amp;IFERROR(VLOOKUP($L46,【選択肢】!$T$3:$X$90,2,)," "))))))))</f>
        <v/>
      </c>
      <c r="N46" s="1391" t="str">
        <f>IF(G46="","",(IFERROR(VLOOKUP($G46,【選択肢】!$T$3:$X$90,4,)," ")&amp;IF(H46="","",","&amp;IFERROR(VLOOKUP($H46,【選択肢】!$T$3:$X$90,4,)," ")&amp;IF(I46="","",","&amp;IFERROR(VLOOKUP($I46,【選択肢】!$T$3:$X$90,4,)," ")&amp;IF(J46="","",","&amp;IFERROR(VLOOKUP($J46,【選択肢】!$T$3:$X$90,4,)," ")&amp;IF(K46="","",","&amp;IFERROR(VLOOKUP($K46,【選択肢】!$T$3:$X$90,4,)," ")&amp;IF(L46="","",","&amp;IFERROR(VLOOKUP($L46,【選択肢】!$T$3:$X$90,4,)," "))))))))</f>
        <v/>
      </c>
      <c r="O46" s="1391" t="str">
        <f>IF(G46="","",(IFERROR(VLOOKUP($G46,【選択肢】!$T$3:$X$90,5,)," ")&amp;IF(H46="","",","&amp;IFERROR(VLOOKUP($H46,【選択肢】!$T$3:$X$90,5,)," ")&amp;IF(I46="","",","&amp;IFERROR(VLOOKUP($I46,【選択肢】!$T$3:$X$90,5,)," ")&amp;IF(J46="","",","&amp;IFERROR(VLOOKUP($J46,【選択肢】!$T$3:$X$90,5,)," ")&amp;IF(K46="","",","&amp;IFERROR(VLOOKUP($K46,【選択肢】!$T$3:$X$90,5,)," ")&amp;IF(L46="","",","&amp;IFERROR(VLOOKUP($L46,【選択肢】!$T$3:$X$90,5,)," "))))))))</f>
        <v/>
      </c>
      <c r="P46" s="1392"/>
      <c r="Q46" s="1224"/>
      <c r="R46" s="1224"/>
      <c r="S46" s="132"/>
      <c r="T46" s="132"/>
      <c r="U46" s="132"/>
      <c r="V46" s="132"/>
      <c r="W46" s="132"/>
    </row>
    <row r="47" spans="1:23" x14ac:dyDescent="0.15">
      <c r="A47" s="1075">
        <f t="shared" si="0"/>
        <v>39</v>
      </c>
      <c r="B47" s="1388"/>
      <c r="C47" s="1389"/>
      <c r="D47" s="1568"/>
      <c r="E47" s="1568"/>
      <c r="F47" s="1563">
        <f t="shared" si="2"/>
        <v>0</v>
      </c>
      <c r="G47" s="1390"/>
      <c r="H47" s="1390"/>
      <c r="I47" s="1390"/>
      <c r="J47" s="1390"/>
      <c r="K47" s="1390"/>
      <c r="L47" s="1390"/>
      <c r="M47" s="1391" t="str">
        <f>IF(G47="","",(IFERROR(VLOOKUP($G47,【選択肢】!$T$3:$X$90,2,)," ")&amp;IF(H47="","",","&amp;IFERROR(VLOOKUP($H47,【選択肢】!$T$3:$X$90,2,)," ")&amp;IF(I47="","",","&amp;IFERROR(VLOOKUP($I47,【選択肢】!$T$3:$X$90,2,)," ")&amp;IF(J47="","",","&amp;IFERROR(VLOOKUP($J47,【選択肢】!$T$3:$X$90,2,)," ")&amp;IF(K47="","",","&amp;IFERROR(VLOOKUP($K47,【選択肢】!$T$3:$X$90,2,)," ")&amp;IF(L47="","",","&amp;IFERROR(VLOOKUP($L47,【選択肢】!$T$3:$X$90,2,)," "))))))))</f>
        <v/>
      </c>
      <c r="N47" s="1391" t="str">
        <f>IF(G47="","",(IFERROR(VLOOKUP($G47,【選択肢】!$T$3:$X$90,4,)," ")&amp;IF(H47="","",","&amp;IFERROR(VLOOKUP($H47,【選択肢】!$T$3:$X$90,4,)," ")&amp;IF(I47="","",","&amp;IFERROR(VLOOKUP($I47,【選択肢】!$T$3:$X$90,4,)," ")&amp;IF(J47="","",","&amp;IFERROR(VLOOKUP($J47,【選択肢】!$T$3:$X$90,4,)," ")&amp;IF(K47="","",","&amp;IFERROR(VLOOKUP($K47,【選択肢】!$T$3:$X$90,4,)," ")&amp;IF(L47="","",","&amp;IFERROR(VLOOKUP($L47,【選択肢】!$T$3:$X$90,4,)," "))))))))</f>
        <v/>
      </c>
      <c r="O47" s="1391" t="str">
        <f>IF(G47="","",(IFERROR(VLOOKUP($G47,【選択肢】!$T$3:$X$90,5,)," ")&amp;IF(H47="","",","&amp;IFERROR(VLOOKUP($H47,【選択肢】!$T$3:$X$90,5,)," ")&amp;IF(I47="","",","&amp;IFERROR(VLOOKUP($I47,【選択肢】!$T$3:$X$90,5,)," ")&amp;IF(J47="","",","&amp;IFERROR(VLOOKUP($J47,【選択肢】!$T$3:$X$90,5,)," ")&amp;IF(K47="","",","&amp;IFERROR(VLOOKUP($K47,【選択肢】!$T$3:$X$90,5,)," ")&amp;IF(L47="","",","&amp;IFERROR(VLOOKUP($L47,【選択肢】!$T$3:$X$90,5,)," "))))))))</f>
        <v/>
      </c>
      <c r="P47" s="1392"/>
      <c r="Q47" s="1224"/>
      <c r="R47" s="1224"/>
      <c r="S47" s="132"/>
      <c r="T47" s="132"/>
      <c r="U47" s="132"/>
      <c r="V47" s="132"/>
      <c r="W47" s="132"/>
    </row>
    <row r="48" spans="1:23" x14ac:dyDescent="0.15">
      <c r="A48" s="1075">
        <f t="shared" si="0"/>
        <v>40</v>
      </c>
      <c r="B48" s="1388"/>
      <c r="C48" s="1389"/>
      <c r="D48" s="1568"/>
      <c r="E48" s="1568"/>
      <c r="F48" s="1563">
        <f t="shared" si="2"/>
        <v>0</v>
      </c>
      <c r="G48" s="1390"/>
      <c r="H48" s="1390"/>
      <c r="I48" s="1390"/>
      <c r="J48" s="1390"/>
      <c r="K48" s="1390"/>
      <c r="L48" s="1390"/>
      <c r="M48" s="1391" t="str">
        <f>IF(G48="","",(IFERROR(VLOOKUP($G48,【選択肢】!$T$3:$X$90,2,)," ")&amp;IF(H48="","",","&amp;IFERROR(VLOOKUP($H48,【選択肢】!$T$3:$X$90,2,)," ")&amp;IF(I48="","",","&amp;IFERROR(VLOOKUP($I48,【選択肢】!$T$3:$X$90,2,)," ")&amp;IF(J48="","",","&amp;IFERROR(VLOOKUP($J48,【選択肢】!$T$3:$X$90,2,)," ")&amp;IF(K48="","",","&amp;IFERROR(VLOOKUP($K48,【選択肢】!$T$3:$X$90,2,)," ")&amp;IF(L48="","",","&amp;IFERROR(VLOOKUP($L48,【選択肢】!$T$3:$X$90,2,)," "))))))))</f>
        <v/>
      </c>
      <c r="N48" s="1391" t="str">
        <f>IF(G48="","",(IFERROR(VLOOKUP($G48,【選択肢】!$T$3:$X$90,4,)," ")&amp;IF(H48="","",","&amp;IFERROR(VLOOKUP($H48,【選択肢】!$T$3:$X$90,4,)," ")&amp;IF(I48="","",","&amp;IFERROR(VLOOKUP($I48,【選択肢】!$T$3:$X$90,4,)," ")&amp;IF(J48="","",","&amp;IFERROR(VLOOKUP($J48,【選択肢】!$T$3:$X$90,4,)," ")&amp;IF(K48="","",","&amp;IFERROR(VLOOKUP($K48,【選択肢】!$T$3:$X$90,4,)," ")&amp;IF(L48="","",","&amp;IFERROR(VLOOKUP($L48,【選択肢】!$T$3:$X$90,4,)," "))))))))</f>
        <v/>
      </c>
      <c r="O48" s="1391" t="str">
        <f>IF(G48="","",(IFERROR(VLOOKUP($G48,【選択肢】!$T$3:$X$90,5,)," ")&amp;IF(H48="","",","&amp;IFERROR(VLOOKUP($H48,【選択肢】!$T$3:$X$90,5,)," ")&amp;IF(I48="","",","&amp;IFERROR(VLOOKUP($I48,【選択肢】!$T$3:$X$90,5,)," ")&amp;IF(J48="","",","&amp;IFERROR(VLOOKUP($J48,【選択肢】!$T$3:$X$90,5,)," ")&amp;IF(K48="","",","&amp;IFERROR(VLOOKUP($K48,【選択肢】!$T$3:$X$90,5,)," ")&amp;IF(L48="","",","&amp;IFERROR(VLOOKUP($L48,【選択肢】!$T$3:$X$90,5,)," "))))))))</f>
        <v/>
      </c>
      <c r="P48" s="1392"/>
      <c r="Q48" s="1224"/>
      <c r="R48" s="1224"/>
      <c r="S48" s="132"/>
      <c r="T48" s="132"/>
      <c r="U48" s="132"/>
      <c r="V48" s="132"/>
      <c r="W48" s="132"/>
    </row>
    <row r="49" spans="1:23" x14ac:dyDescent="0.15">
      <c r="A49" s="1075">
        <f t="shared" si="0"/>
        <v>41</v>
      </c>
      <c r="B49" s="1388"/>
      <c r="C49" s="1389"/>
      <c r="D49" s="1568"/>
      <c r="E49" s="1568"/>
      <c r="F49" s="1563">
        <f t="shared" si="2"/>
        <v>0</v>
      </c>
      <c r="G49" s="1390"/>
      <c r="H49" s="1390"/>
      <c r="I49" s="1390"/>
      <c r="J49" s="1390"/>
      <c r="K49" s="1390"/>
      <c r="L49" s="1390"/>
      <c r="M49" s="1391" t="str">
        <f>IF(G49="","",(IFERROR(VLOOKUP($G49,【選択肢】!$T$3:$X$90,2,)," ")&amp;IF(H49="","",","&amp;IFERROR(VLOOKUP($H49,【選択肢】!$T$3:$X$90,2,)," ")&amp;IF(I49="","",","&amp;IFERROR(VLOOKUP($I49,【選択肢】!$T$3:$X$90,2,)," ")&amp;IF(J49="","",","&amp;IFERROR(VLOOKUP($J49,【選択肢】!$T$3:$X$90,2,)," ")&amp;IF(K49="","",","&amp;IFERROR(VLOOKUP($K49,【選択肢】!$T$3:$X$90,2,)," ")&amp;IF(L49="","",","&amp;IFERROR(VLOOKUP($L49,【選択肢】!$T$3:$X$90,2,)," "))))))))</f>
        <v/>
      </c>
      <c r="N49" s="1391" t="str">
        <f>IF(G49="","",(IFERROR(VLOOKUP($G49,【選択肢】!$T$3:$X$90,4,)," ")&amp;IF(H49="","",","&amp;IFERROR(VLOOKUP($H49,【選択肢】!$T$3:$X$90,4,)," ")&amp;IF(I49="","",","&amp;IFERROR(VLOOKUP($I49,【選択肢】!$T$3:$X$90,4,)," ")&amp;IF(J49="","",","&amp;IFERROR(VLOOKUP($J49,【選択肢】!$T$3:$X$90,4,)," ")&amp;IF(K49="","",","&amp;IFERROR(VLOOKUP($K49,【選択肢】!$T$3:$X$90,4,)," ")&amp;IF(L49="","",","&amp;IFERROR(VLOOKUP($L49,【選択肢】!$T$3:$X$90,4,)," "))))))))</f>
        <v/>
      </c>
      <c r="O49" s="1391" t="str">
        <f>IF(G49="","",(IFERROR(VLOOKUP($G49,【選択肢】!$T$3:$X$90,5,)," ")&amp;IF(H49="","",","&amp;IFERROR(VLOOKUP($H49,【選択肢】!$T$3:$X$90,5,)," ")&amp;IF(I49="","",","&amp;IFERROR(VLOOKUP($I49,【選択肢】!$T$3:$X$90,5,)," ")&amp;IF(J49="","",","&amp;IFERROR(VLOOKUP($J49,【選択肢】!$T$3:$X$90,5,)," ")&amp;IF(K49="","",","&amp;IFERROR(VLOOKUP($K49,【選択肢】!$T$3:$X$90,5,)," ")&amp;IF(L49="","",","&amp;IFERROR(VLOOKUP($L49,【選択肢】!$T$3:$X$90,5,)," "))))))))</f>
        <v/>
      </c>
      <c r="P49" s="1392"/>
      <c r="Q49" s="1224"/>
      <c r="R49" s="1224"/>
      <c r="S49" s="132"/>
      <c r="T49" s="132"/>
      <c r="U49" s="132"/>
      <c r="V49" s="132"/>
      <c r="W49" s="132"/>
    </row>
    <row r="50" spans="1:23" x14ac:dyDescent="0.15">
      <c r="A50" s="1075">
        <f t="shared" si="0"/>
        <v>42</v>
      </c>
      <c r="B50" s="1388"/>
      <c r="C50" s="1389"/>
      <c r="D50" s="1568"/>
      <c r="E50" s="1568"/>
      <c r="F50" s="1563">
        <f t="shared" si="2"/>
        <v>0</v>
      </c>
      <c r="G50" s="1390"/>
      <c r="H50" s="1390"/>
      <c r="I50" s="1390"/>
      <c r="J50" s="1390"/>
      <c r="K50" s="1390"/>
      <c r="L50" s="1390"/>
      <c r="M50" s="1391" t="str">
        <f>IF(G50="","",(IFERROR(VLOOKUP($G50,【選択肢】!$T$3:$X$90,2,)," ")&amp;IF(H50="","",","&amp;IFERROR(VLOOKUP($H50,【選択肢】!$T$3:$X$90,2,)," ")&amp;IF(I50="","",","&amp;IFERROR(VLOOKUP($I50,【選択肢】!$T$3:$X$90,2,)," ")&amp;IF(J50="","",","&amp;IFERROR(VLOOKUP($J50,【選択肢】!$T$3:$X$90,2,)," ")&amp;IF(K50="","",","&amp;IFERROR(VLOOKUP($K50,【選択肢】!$T$3:$X$90,2,)," ")&amp;IF(L50="","",","&amp;IFERROR(VLOOKUP($L50,【選択肢】!$T$3:$X$90,2,)," "))))))))</f>
        <v/>
      </c>
      <c r="N50" s="1391" t="str">
        <f>IF(G50="","",(IFERROR(VLOOKUP($G50,【選択肢】!$T$3:$X$90,4,)," ")&amp;IF(H50="","",","&amp;IFERROR(VLOOKUP($H50,【選択肢】!$T$3:$X$90,4,)," ")&amp;IF(I50="","",","&amp;IFERROR(VLOOKUP($I50,【選択肢】!$T$3:$X$90,4,)," ")&amp;IF(J50="","",","&amp;IFERROR(VLOOKUP($J50,【選択肢】!$T$3:$X$90,4,)," ")&amp;IF(K50="","",","&amp;IFERROR(VLOOKUP($K50,【選択肢】!$T$3:$X$90,4,)," ")&amp;IF(L50="","",","&amp;IFERROR(VLOOKUP($L50,【選択肢】!$T$3:$X$90,4,)," "))))))))</f>
        <v/>
      </c>
      <c r="O50" s="1391" t="str">
        <f>IF(G50="","",(IFERROR(VLOOKUP($G50,【選択肢】!$T$3:$X$90,5,)," ")&amp;IF(H50="","",","&amp;IFERROR(VLOOKUP($H50,【選択肢】!$T$3:$X$90,5,)," ")&amp;IF(I50="","",","&amp;IFERROR(VLOOKUP($I50,【選択肢】!$T$3:$X$90,5,)," ")&amp;IF(J50="","",","&amp;IFERROR(VLOOKUP($J50,【選択肢】!$T$3:$X$90,5,)," ")&amp;IF(K50="","",","&amp;IFERROR(VLOOKUP($K50,【選択肢】!$T$3:$X$90,5,)," ")&amp;IF(L50="","",","&amp;IFERROR(VLOOKUP($L50,【選択肢】!$T$3:$X$90,5,)," "))))))))</f>
        <v/>
      </c>
      <c r="P50" s="1392"/>
      <c r="Q50" s="1224"/>
      <c r="R50" s="1224"/>
      <c r="S50" s="132"/>
      <c r="T50" s="132"/>
      <c r="U50" s="132"/>
      <c r="V50" s="132"/>
      <c r="W50" s="132"/>
    </row>
    <row r="51" spans="1:23" x14ac:dyDescent="0.15">
      <c r="A51" s="1075">
        <f t="shared" si="0"/>
        <v>43</v>
      </c>
      <c r="B51" s="1388"/>
      <c r="C51" s="1389"/>
      <c r="D51" s="1568"/>
      <c r="E51" s="1568"/>
      <c r="F51" s="1563">
        <f t="shared" ref="F51" si="3">SUM(D51+E51)</f>
        <v>0</v>
      </c>
      <c r="G51" s="1390"/>
      <c r="H51" s="1390"/>
      <c r="I51" s="1390"/>
      <c r="J51" s="1390"/>
      <c r="K51" s="1390"/>
      <c r="L51" s="1390"/>
      <c r="M51" s="1391" t="str">
        <f>IF(G51="","",(IFERROR(VLOOKUP($G51,【選択肢】!$T$3:$X$90,2,)," ")&amp;IF(H51="","",","&amp;IFERROR(VLOOKUP($H51,【選択肢】!$T$3:$X$90,2,)," ")&amp;IF(I51="","",","&amp;IFERROR(VLOOKUP($I51,【選択肢】!$T$3:$X$90,2,)," ")&amp;IF(J51="","",","&amp;IFERROR(VLOOKUP($J51,【選択肢】!$T$3:$X$90,2,)," ")&amp;IF(K51="","",","&amp;IFERROR(VLOOKUP($K51,【選択肢】!$T$3:$X$90,2,)," ")&amp;IF(L51="","",","&amp;IFERROR(VLOOKUP($L51,【選択肢】!$T$3:$X$90,2,)," "))))))))</f>
        <v/>
      </c>
      <c r="N51" s="1391" t="str">
        <f>IF(G51="","",(IFERROR(VLOOKUP($G51,【選択肢】!$T$3:$X$90,4,)," ")&amp;IF(H51="","",","&amp;IFERROR(VLOOKUP($H51,【選択肢】!$T$3:$X$90,4,)," ")&amp;IF(I51="","",","&amp;IFERROR(VLOOKUP($I51,【選択肢】!$T$3:$X$90,4,)," ")&amp;IF(J51="","",","&amp;IFERROR(VLOOKUP($J51,【選択肢】!$T$3:$X$90,4,)," ")&amp;IF(K51="","",","&amp;IFERROR(VLOOKUP($K51,【選択肢】!$T$3:$X$90,4,)," ")&amp;IF(L51="","",","&amp;IFERROR(VLOOKUP($L51,【選択肢】!$T$3:$X$90,4,)," "))))))))</f>
        <v/>
      </c>
      <c r="O51" s="1391" t="str">
        <f>IF(G51="","",(IFERROR(VLOOKUP($G51,【選択肢】!$T$3:$X$90,5,)," ")&amp;IF(H51="","",","&amp;IFERROR(VLOOKUP($H51,【選択肢】!$T$3:$X$90,5,)," ")&amp;IF(I51="","",","&amp;IFERROR(VLOOKUP($I51,【選択肢】!$T$3:$X$90,5,)," ")&amp;IF(J51="","",","&amp;IFERROR(VLOOKUP($J51,【選択肢】!$T$3:$X$90,5,)," ")&amp;IF(K51="","",","&amp;IFERROR(VLOOKUP($K51,【選択肢】!$T$3:$X$90,5,)," ")&amp;IF(L51="","",","&amp;IFERROR(VLOOKUP($L51,【選択肢】!$T$3:$X$90,5,)," "))))))))</f>
        <v/>
      </c>
      <c r="P51" s="1392"/>
      <c r="Q51" s="1224"/>
      <c r="R51" s="1224"/>
      <c r="S51" s="132"/>
      <c r="T51" s="132"/>
      <c r="U51" s="132"/>
      <c r="V51" s="132"/>
      <c r="W51" s="132"/>
    </row>
    <row r="52" spans="1:23" x14ac:dyDescent="0.15">
      <c r="A52" s="2584" t="s">
        <v>6919</v>
      </c>
      <c r="B52" s="2584"/>
      <c r="C52" s="2584"/>
      <c r="D52" s="2584"/>
      <c r="E52" s="2584"/>
      <c r="F52" s="2584"/>
      <c r="G52" s="2584"/>
      <c r="H52" s="2584"/>
      <c r="I52" s="2584"/>
      <c r="J52" s="2584"/>
      <c r="K52" s="2584"/>
      <c r="L52" s="2584"/>
      <c r="M52" s="2584"/>
      <c r="N52" s="2584"/>
      <c r="O52" s="2584"/>
      <c r="P52" s="2584"/>
      <c r="Q52" s="2584"/>
      <c r="R52" s="2584"/>
      <c r="S52" s="132"/>
      <c r="T52" s="132"/>
      <c r="U52" s="132"/>
      <c r="V52" s="132"/>
      <c r="W52" s="132"/>
    </row>
    <row r="53" spans="1:23" x14ac:dyDescent="0.15">
      <c r="B53" s="131"/>
      <c r="C53" s="131"/>
      <c r="D53" s="130"/>
      <c r="E53" s="130"/>
      <c r="F53" s="129"/>
      <c r="G53" s="512"/>
      <c r="H53" s="512"/>
      <c r="I53" s="512"/>
      <c r="J53" s="512"/>
      <c r="K53" s="512"/>
      <c r="L53" s="512"/>
      <c r="M53" s="128"/>
      <c r="N53" s="127"/>
      <c r="O53" s="126"/>
      <c r="P53" s="123"/>
    </row>
    <row r="54" spans="1:23" ht="33" x14ac:dyDescent="0.15">
      <c r="B54" s="2587"/>
      <c r="C54" s="2588"/>
      <c r="D54" s="417" t="s">
        <v>189</v>
      </c>
      <c r="E54" s="418" t="s">
        <v>193</v>
      </c>
      <c r="F54" s="419" t="s">
        <v>71</v>
      </c>
      <c r="G54" s="512"/>
      <c r="H54" s="512"/>
      <c r="I54" s="512"/>
      <c r="J54" s="512"/>
      <c r="K54" s="512"/>
      <c r="L54" s="512"/>
      <c r="M54" s="128"/>
      <c r="N54" s="127"/>
      <c r="O54" s="126"/>
      <c r="P54" s="123"/>
    </row>
    <row r="55" spans="1:23" x14ac:dyDescent="0.15">
      <c r="B55" s="2578" t="s">
        <v>4639</v>
      </c>
      <c r="C55" s="2578"/>
      <c r="D55" s="1562">
        <f>MAX(D9:D52)</f>
        <v>0</v>
      </c>
      <c r="E55" s="1562">
        <f>MAX(E9:E52)</f>
        <v>0</v>
      </c>
      <c r="F55" s="1562">
        <f>SUM(D55+E55)</f>
        <v>0</v>
      </c>
      <c r="G55" s="622"/>
      <c r="H55" s="622"/>
      <c r="I55" s="622"/>
      <c r="J55" s="125"/>
      <c r="K55" s="125"/>
      <c r="L55" s="125"/>
      <c r="M55" s="124"/>
      <c r="N55" s="123"/>
      <c r="O55" s="2577"/>
      <c r="P55" s="2575"/>
    </row>
    <row r="56" spans="1:23" x14ac:dyDescent="0.15">
      <c r="B56" s="2581" t="s">
        <v>6901</v>
      </c>
      <c r="C56" s="2582"/>
      <c r="D56" s="2579">
        <f>SUM(D9:D53)</f>
        <v>0</v>
      </c>
      <c r="E56" s="2579">
        <f>SUM(E9:E53)</f>
        <v>0</v>
      </c>
      <c r="F56" s="2579">
        <f>SUM(D56+E56)</f>
        <v>0</v>
      </c>
      <c r="G56" s="622"/>
      <c r="H56" s="622"/>
      <c r="I56" s="622"/>
      <c r="J56" s="125"/>
      <c r="K56" s="125"/>
      <c r="L56" s="125"/>
      <c r="M56" s="124"/>
      <c r="N56" s="123"/>
      <c r="O56" s="2577"/>
      <c r="P56" s="2575"/>
    </row>
    <row r="57" spans="1:23" x14ac:dyDescent="0.15">
      <c r="B57" s="2583"/>
      <c r="C57" s="2582"/>
      <c r="D57" s="2580"/>
      <c r="E57" s="2580"/>
      <c r="F57" s="2580"/>
      <c r="G57" s="622"/>
      <c r="H57" s="622"/>
      <c r="I57" s="622"/>
      <c r="J57" s="125"/>
      <c r="K57" s="125"/>
      <c r="L57" s="125"/>
      <c r="M57" s="124"/>
      <c r="O57" s="2577"/>
      <c r="P57" s="2575"/>
    </row>
    <row r="58" spans="1:23" x14ac:dyDescent="0.15">
      <c r="B58" s="420"/>
      <c r="C58" s="420"/>
      <c r="D58" s="416"/>
      <c r="E58" s="416"/>
      <c r="F58" s="125"/>
      <c r="G58" s="125"/>
      <c r="H58" s="125"/>
      <c r="I58" s="125"/>
      <c r="J58" s="125"/>
      <c r="K58" s="125"/>
      <c r="L58" s="125"/>
      <c r="M58" s="124"/>
      <c r="N58" s="123"/>
      <c r="O58" s="2577"/>
      <c r="P58" s="2575"/>
    </row>
    <row r="59" spans="1:23" x14ac:dyDescent="0.15">
      <c r="B59" s="2576"/>
      <c r="C59" s="511"/>
      <c r="D59" s="416"/>
      <c r="E59" s="416"/>
      <c r="F59" s="125"/>
      <c r="G59" s="125"/>
      <c r="H59" s="125"/>
      <c r="I59" s="125"/>
      <c r="J59" s="125"/>
      <c r="K59" s="125"/>
      <c r="L59" s="125"/>
      <c r="M59" s="124"/>
      <c r="N59" s="123"/>
      <c r="O59" s="2577"/>
      <c r="P59" s="2575"/>
    </row>
    <row r="60" spans="1:23" x14ac:dyDescent="0.15">
      <c r="B60" s="2576"/>
      <c r="C60" s="511"/>
      <c r="D60" s="416"/>
      <c r="E60" s="416"/>
      <c r="F60" s="125"/>
      <c r="G60" s="125"/>
      <c r="H60" s="125"/>
      <c r="I60" s="125"/>
      <c r="J60" s="125"/>
      <c r="K60" s="125"/>
      <c r="L60" s="125"/>
      <c r="M60" s="124"/>
      <c r="O60" s="2577"/>
      <c r="P60" s="2575"/>
    </row>
    <row r="61" spans="1:23" x14ac:dyDescent="0.15">
      <c r="B61" s="2576"/>
      <c r="C61" s="511"/>
      <c r="D61" s="416"/>
      <c r="E61" s="416"/>
      <c r="F61" s="125"/>
      <c r="G61" s="125"/>
      <c r="H61" s="125"/>
      <c r="I61" s="125"/>
      <c r="J61" s="125"/>
      <c r="K61" s="125"/>
      <c r="L61" s="125"/>
      <c r="M61" s="124"/>
      <c r="N61" s="123"/>
      <c r="O61" s="2577"/>
      <c r="P61" s="2575"/>
    </row>
    <row r="62" spans="1:23" x14ac:dyDescent="0.15">
      <c r="B62" s="2576"/>
      <c r="C62" s="511"/>
      <c r="D62" s="416"/>
      <c r="E62" s="416"/>
      <c r="F62" s="125"/>
      <c r="G62" s="125"/>
      <c r="H62" s="125"/>
      <c r="I62" s="125"/>
      <c r="J62" s="125"/>
      <c r="K62" s="125"/>
      <c r="L62" s="125"/>
      <c r="M62" s="124"/>
      <c r="N62" s="123"/>
      <c r="O62" s="2577"/>
      <c r="P62" s="2575"/>
    </row>
    <row r="63" spans="1:23" x14ac:dyDescent="0.15">
      <c r="B63" s="2576"/>
      <c r="C63" s="511"/>
      <c r="D63" s="416"/>
      <c r="E63" s="416"/>
      <c r="F63" s="125"/>
      <c r="G63" s="125"/>
      <c r="H63" s="125"/>
      <c r="I63" s="125"/>
      <c r="J63" s="125"/>
      <c r="K63" s="125"/>
      <c r="L63" s="125"/>
      <c r="M63" s="125"/>
      <c r="O63" s="2577"/>
      <c r="P63" s="2575"/>
    </row>
    <row r="64" spans="1:23" x14ac:dyDescent="0.15">
      <c r="B64" s="2576"/>
      <c r="C64" s="511"/>
      <c r="D64" s="416"/>
      <c r="E64" s="416"/>
      <c r="F64" s="125"/>
      <c r="G64" s="125"/>
      <c r="H64" s="125"/>
      <c r="I64" s="125"/>
      <c r="J64" s="125"/>
      <c r="K64" s="125"/>
      <c r="L64" s="125"/>
      <c r="M64" s="124"/>
      <c r="N64" s="123"/>
      <c r="O64" s="2577"/>
      <c r="P64" s="2575"/>
    </row>
    <row r="65" spans="2:16" x14ac:dyDescent="0.15">
      <c r="B65" s="2576"/>
      <c r="C65" s="511"/>
      <c r="D65" s="416"/>
      <c r="E65" s="416"/>
      <c r="F65" s="125"/>
      <c r="G65" s="125"/>
      <c r="H65" s="125"/>
      <c r="I65" s="125"/>
      <c r="J65" s="125"/>
      <c r="K65" s="125"/>
      <c r="L65" s="125"/>
      <c r="M65" s="124"/>
      <c r="N65" s="123"/>
      <c r="O65" s="2577"/>
      <c r="P65" s="2575"/>
    </row>
    <row r="66" spans="2:16" x14ac:dyDescent="0.15">
      <c r="B66" s="2576"/>
      <c r="C66" s="511"/>
      <c r="D66" s="416"/>
      <c r="E66" s="416"/>
      <c r="F66" s="125"/>
      <c r="G66" s="125"/>
      <c r="H66" s="125"/>
      <c r="I66" s="125"/>
      <c r="J66" s="125"/>
      <c r="K66" s="125"/>
      <c r="L66" s="125"/>
      <c r="M66" s="124"/>
      <c r="O66" s="2577"/>
      <c r="P66" s="2575"/>
    </row>
    <row r="67" spans="2:16" x14ac:dyDescent="0.15">
      <c r="B67" s="2576"/>
      <c r="C67" s="511"/>
      <c r="D67" s="416"/>
      <c r="E67" s="416"/>
      <c r="F67" s="125"/>
      <c r="G67" s="125"/>
      <c r="H67" s="125"/>
      <c r="I67" s="125"/>
      <c r="J67" s="125"/>
      <c r="K67" s="125"/>
      <c r="L67" s="125"/>
      <c r="M67" s="124"/>
      <c r="N67" s="123"/>
      <c r="O67" s="2577"/>
      <c r="P67" s="2575"/>
    </row>
    <row r="68" spans="2:16" x14ac:dyDescent="0.15">
      <c r="B68" s="2576"/>
      <c r="C68" s="511"/>
      <c r="D68" s="416"/>
      <c r="E68" s="416"/>
      <c r="F68" s="125"/>
      <c r="G68" s="125"/>
      <c r="H68" s="125"/>
      <c r="I68" s="125"/>
      <c r="J68" s="125"/>
      <c r="K68" s="125"/>
      <c r="L68" s="125"/>
      <c r="M68" s="124"/>
      <c r="N68" s="123"/>
      <c r="O68" s="2577"/>
      <c r="P68" s="2575"/>
    </row>
    <row r="69" spans="2:16" x14ac:dyDescent="0.15">
      <c r="B69" s="2576"/>
      <c r="C69" s="511"/>
      <c r="D69" s="416"/>
      <c r="E69" s="416"/>
      <c r="F69" s="125"/>
      <c r="G69" s="125"/>
      <c r="H69" s="125"/>
      <c r="I69" s="125"/>
      <c r="J69" s="125"/>
      <c r="K69" s="125"/>
      <c r="L69" s="125"/>
      <c r="M69" s="124"/>
      <c r="O69" s="2577"/>
      <c r="P69" s="2575"/>
    </row>
    <row r="70" spans="2:16" x14ac:dyDescent="0.15">
      <c r="B70" s="2576"/>
      <c r="C70" s="511"/>
      <c r="D70" s="416"/>
      <c r="E70" s="416"/>
      <c r="F70" s="125"/>
      <c r="G70" s="125"/>
      <c r="H70" s="125"/>
      <c r="I70" s="125"/>
      <c r="J70" s="125"/>
      <c r="K70" s="125"/>
      <c r="L70" s="125"/>
      <c r="M70" s="124"/>
      <c r="N70" s="123"/>
      <c r="O70" s="2577"/>
      <c r="P70" s="2575"/>
    </row>
    <row r="71" spans="2:16" x14ac:dyDescent="0.15">
      <c r="B71" s="2576"/>
      <c r="C71" s="511"/>
      <c r="D71" s="416"/>
      <c r="E71" s="416"/>
      <c r="F71" s="125"/>
      <c r="G71" s="125"/>
      <c r="H71" s="125"/>
      <c r="I71" s="125"/>
      <c r="J71" s="125"/>
      <c r="K71" s="125"/>
      <c r="L71" s="125"/>
      <c r="M71" s="124"/>
      <c r="N71" s="123"/>
      <c r="O71" s="2577"/>
      <c r="P71" s="2575"/>
    </row>
    <row r="72" spans="2:16" x14ac:dyDescent="0.15">
      <c r="B72" s="2576"/>
      <c r="C72" s="511"/>
      <c r="D72" s="416"/>
      <c r="E72" s="416"/>
      <c r="F72" s="125"/>
      <c r="G72" s="125"/>
      <c r="H72" s="125"/>
      <c r="I72" s="125"/>
      <c r="J72" s="125"/>
      <c r="K72" s="125"/>
      <c r="L72" s="125"/>
      <c r="M72" s="124"/>
      <c r="O72" s="2577"/>
      <c r="P72" s="2575"/>
    </row>
    <row r="73" spans="2:16" x14ac:dyDescent="0.15">
      <c r="B73" s="2576"/>
      <c r="C73" s="511"/>
      <c r="D73" s="416"/>
      <c r="E73" s="416"/>
      <c r="F73" s="125"/>
      <c r="G73" s="125"/>
      <c r="H73" s="125"/>
      <c r="I73" s="125"/>
      <c r="J73" s="125"/>
      <c r="K73" s="125"/>
      <c r="L73" s="125"/>
      <c r="M73" s="124"/>
      <c r="N73" s="123"/>
      <c r="O73" s="2577"/>
      <c r="P73" s="2575"/>
    </row>
    <row r="74" spans="2:16" x14ac:dyDescent="0.15">
      <c r="B74" s="2576"/>
      <c r="C74" s="511"/>
      <c r="D74" s="416"/>
      <c r="E74" s="416"/>
      <c r="F74" s="125"/>
      <c r="G74" s="125"/>
      <c r="H74" s="125"/>
      <c r="I74" s="125"/>
      <c r="J74" s="125"/>
      <c r="K74" s="125"/>
      <c r="L74" s="125"/>
      <c r="M74" s="124"/>
      <c r="N74" s="123"/>
      <c r="O74" s="2577"/>
      <c r="P74" s="2575"/>
    </row>
    <row r="75" spans="2:16" x14ac:dyDescent="0.15">
      <c r="B75" s="2576"/>
      <c r="C75" s="511"/>
      <c r="D75" s="416"/>
      <c r="E75" s="416"/>
      <c r="F75" s="125"/>
      <c r="G75" s="125"/>
      <c r="H75" s="125"/>
      <c r="I75" s="125"/>
      <c r="J75" s="125"/>
      <c r="K75" s="125"/>
      <c r="L75" s="125"/>
      <c r="M75" s="124"/>
      <c r="O75" s="2577"/>
      <c r="P75" s="2575"/>
    </row>
    <row r="76" spans="2:16" x14ac:dyDescent="0.15">
      <c r="B76" s="2576"/>
      <c r="C76" s="511"/>
      <c r="D76" s="416"/>
      <c r="E76" s="416"/>
      <c r="F76" s="125"/>
      <c r="G76" s="125"/>
      <c r="H76" s="125"/>
      <c r="I76" s="125"/>
      <c r="J76" s="125"/>
      <c r="K76" s="125"/>
      <c r="L76" s="125"/>
      <c r="M76" s="124"/>
      <c r="N76" s="123"/>
      <c r="O76" s="2577"/>
      <c r="P76" s="2575"/>
    </row>
    <row r="77" spans="2:16" x14ac:dyDescent="0.15">
      <c r="B77" s="2576"/>
      <c r="C77" s="511"/>
      <c r="D77" s="416"/>
      <c r="E77" s="416"/>
      <c r="F77" s="125"/>
      <c r="G77" s="125"/>
      <c r="H77" s="125"/>
      <c r="I77" s="125"/>
      <c r="J77" s="125"/>
      <c r="K77" s="125"/>
      <c r="L77" s="125"/>
      <c r="M77" s="124"/>
      <c r="N77" s="123"/>
      <c r="O77" s="2577"/>
      <c r="P77" s="2575"/>
    </row>
    <row r="78" spans="2:16" x14ac:dyDescent="0.15">
      <c r="B78" s="2576"/>
      <c r="C78" s="511"/>
      <c r="D78" s="416"/>
      <c r="E78" s="416"/>
      <c r="F78" s="125"/>
      <c r="G78" s="125"/>
      <c r="H78" s="125"/>
      <c r="I78" s="125"/>
      <c r="J78" s="125"/>
      <c r="K78" s="125"/>
      <c r="L78" s="125"/>
      <c r="M78" s="124"/>
      <c r="O78" s="2577"/>
      <c r="P78" s="2575"/>
    </row>
    <row r="79" spans="2:16" x14ac:dyDescent="0.15">
      <c r="B79" s="2576"/>
      <c r="C79" s="511"/>
      <c r="D79" s="416"/>
      <c r="E79" s="416"/>
      <c r="F79" s="125"/>
      <c r="G79" s="125"/>
      <c r="H79" s="125"/>
      <c r="I79" s="125"/>
      <c r="J79" s="125"/>
      <c r="K79" s="125"/>
      <c r="L79" s="125"/>
      <c r="M79" s="124"/>
      <c r="N79" s="123"/>
      <c r="O79" s="2577"/>
      <c r="P79" s="2575"/>
    </row>
    <row r="80" spans="2:16" x14ac:dyDescent="0.15">
      <c r="B80" s="2576"/>
      <c r="C80" s="511"/>
      <c r="D80" s="416"/>
      <c r="E80" s="416"/>
      <c r="F80" s="125"/>
      <c r="G80" s="125"/>
      <c r="H80" s="125"/>
      <c r="I80" s="125"/>
      <c r="J80" s="125"/>
      <c r="K80" s="125"/>
      <c r="L80" s="125"/>
      <c r="M80" s="124"/>
      <c r="N80" s="123"/>
      <c r="O80" s="2577"/>
      <c r="P80" s="2575"/>
    </row>
    <row r="81" spans="2:16" x14ac:dyDescent="0.15">
      <c r="B81" s="2576"/>
      <c r="C81" s="511"/>
      <c r="D81" s="416"/>
      <c r="E81" s="416"/>
      <c r="F81" s="125"/>
      <c r="G81" s="125"/>
      <c r="H81" s="125"/>
      <c r="I81" s="125"/>
      <c r="J81" s="125"/>
      <c r="K81" s="125"/>
      <c r="L81" s="125"/>
      <c r="M81" s="124"/>
      <c r="O81" s="2577"/>
      <c r="P81" s="2575"/>
    </row>
    <row r="82" spans="2:16" x14ac:dyDescent="0.15">
      <c r="B82" s="2576"/>
      <c r="C82" s="511"/>
      <c r="D82" s="416"/>
      <c r="E82" s="416"/>
      <c r="F82" s="125"/>
      <c r="G82" s="125"/>
      <c r="H82" s="125"/>
      <c r="I82" s="125"/>
      <c r="J82" s="125"/>
      <c r="K82" s="125"/>
      <c r="L82" s="125"/>
      <c r="M82" s="124"/>
      <c r="N82" s="123"/>
      <c r="O82" s="2577"/>
      <c r="P82" s="2575"/>
    </row>
    <row r="83" spans="2:16" x14ac:dyDescent="0.15">
      <c r="B83" s="2576"/>
      <c r="C83" s="511"/>
      <c r="D83" s="416"/>
      <c r="E83" s="416"/>
      <c r="F83" s="125"/>
      <c r="G83" s="125"/>
      <c r="H83" s="125"/>
      <c r="I83" s="125"/>
      <c r="J83" s="125"/>
      <c r="K83" s="125"/>
      <c r="L83" s="125"/>
      <c r="M83" s="124"/>
      <c r="N83" s="123"/>
      <c r="O83" s="2577"/>
      <c r="P83" s="2575"/>
    </row>
    <row r="84" spans="2:16" x14ac:dyDescent="0.15">
      <c r="B84" s="2576"/>
      <c r="C84" s="511"/>
      <c r="D84" s="416"/>
      <c r="E84" s="416"/>
      <c r="F84" s="125"/>
      <c r="G84" s="125"/>
      <c r="H84" s="125"/>
      <c r="I84" s="125"/>
      <c r="J84" s="125"/>
      <c r="K84" s="125"/>
      <c r="L84" s="125"/>
      <c r="M84" s="124"/>
      <c r="O84" s="2577"/>
      <c r="P84" s="2575"/>
    </row>
    <row r="85" spans="2:16" x14ac:dyDescent="0.15">
      <c r="B85" s="2576"/>
      <c r="C85" s="511"/>
      <c r="D85" s="416"/>
      <c r="E85" s="416"/>
      <c r="F85" s="125"/>
      <c r="G85" s="125"/>
      <c r="H85" s="125"/>
      <c r="I85" s="125"/>
      <c r="J85" s="125"/>
      <c r="K85" s="125"/>
      <c r="L85" s="125"/>
      <c r="M85" s="124"/>
      <c r="N85" s="123"/>
      <c r="O85" s="2577"/>
      <c r="P85" s="2575"/>
    </row>
    <row r="86" spans="2:16" x14ac:dyDescent="0.15">
      <c r="B86" s="2576"/>
      <c r="C86" s="511"/>
      <c r="D86" s="416"/>
      <c r="E86" s="416"/>
      <c r="F86" s="125"/>
      <c r="G86" s="125"/>
      <c r="H86" s="125"/>
      <c r="I86" s="125"/>
      <c r="J86" s="125"/>
      <c r="K86" s="125"/>
      <c r="L86" s="125"/>
      <c r="M86" s="124"/>
      <c r="N86" s="123"/>
      <c r="O86" s="2577"/>
      <c r="P86" s="2575"/>
    </row>
    <row r="87" spans="2:16" x14ac:dyDescent="0.15">
      <c r="B87" s="2576"/>
      <c r="C87" s="511"/>
      <c r="D87" s="416"/>
      <c r="E87" s="416"/>
      <c r="F87" s="125"/>
      <c r="G87" s="125"/>
      <c r="H87" s="125"/>
      <c r="I87" s="125"/>
      <c r="J87" s="125"/>
      <c r="K87" s="125"/>
      <c r="L87" s="125"/>
      <c r="M87" s="124"/>
      <c r="O87" s="2577"/>
      <c r="P87" s="2575"/>
    </row>
    <row r="88" spans="2:16" x14ac:dyDescent="0.15">
      <c r="B88" s="2576"/>
      <c r="C88" s="511"/>
      <c r="D88" s="416"/>
      <c r="E88" s="416"/>
      <c r="F88" s="125"/>
      <c r="G88" s="125"/>
      <c r="H88" s="125"/>
      <c r="I88" s="125"/>
      <c r="J88" s="125"/>
      <c r="K88" s="125"/>
      <c r="L88" s="125"/>
      <c r="M88" s="124"/>
      <c r="N88" s="123"/>
      <c r="O88" s="2577"/>
      <c r="P88" s="2575"/>
    </row>
    <row r="89" spans="2:16" x14ac:dyDescent="0.15">
      <c r="B89" s="2576"/>
      <c r="C89" s="511"/>
      <c r="D89" s="416"/>
      <c r="E89" s="416"/>
      <c r="F89" s="125"/>
      <c r="G89" s="125"/>
      <c r="H89" s="125"/>
      <c r="I89" s="125"/>
      <c r="J89" s="125"/>
      <c r="K89" s="125"/>
      <c r="L89" s="125"/>
      <c r="M89" s="124"/>
      <c r="N89" s="123"/>
      <c r="O89" s="2577"/>
      <c r="P89" s="2575"/>
    </row>
    <row r="90" spans="2:16" x14ac:dyDescent="0.15">
      <c r="B90" s="2576"/>
      <c r="C90" s="511"/>
      <c r="D90" s="416"/>
      <c r="E90" s="416"/>
      <c r="F90" s="125"/>
      <c r="G90" s="125"/>
      <c r="H90" s="125"/>
      <c r="I90" s="125"/>
      <c r="J90" s="125"/>
      <c r="K90" s="125"/>
      <c r="L90" s="125"/>
      <c r="M90" s="124"/>
      <c r="O90" s="2577"/>
      <c r="P90" s="2575"/>
    </row>
    <row r="91" spans="2:16" x14ac:dyDescent="0.15">
      <c r="B91" s="2576"/>
      <c r="C91" s="511"/>
      <c r="D91" s="416"/>
      <c r="E91" s="416"/>
      <c r="F91" s="125"/>
      <c r="G91" s="125"/>
      <c r="H91" s="125"/>
      <c r="I91" s="125"/>
      <c r="J91" s="125"/>
      <c r="K91" s="125"/>
      <c r="L91" s="125"/>
      <c r="M91" s="124"/>
      <c r="N91" s="123"/>
      <c r="O91" s="2577"/>
      <c r="P91" s="2575"/>
    </row>
    <row r="92" spans="2:16" x14ac:dyDescent="0.15">
      <c r="B92" s="2576"/>
      <c r="C92" s="511"/>
      <c r="D92" s="416"/>
      <c r="E92" s="416"/>
      <c r="F92" s="125"/>
      <c r="G92" s="125"/>
      <c r="H92" s="125"/>
      <c r="I92" s="125"/>
      <c r="J92" s="125"/>
      <c r="K92" s="125"/>
      <c r="L92" s="125"/>
      <c r="M92" s="124"/>
      <c r="N92" s="123"/>
      <c r="O92" s="2577"/>
      <c r="P92" s="2575"/>
    </row>
    <row r="93" spans="2:16" x14ac:dyDescent="0.15">
      <c r="B93" s="2576"/>
      <c r="C93" s="511"/>
      <c r="D93" s="416"/>
      <c r="E93" s="416"/>
      <c r="F93" s="125"/>
      <c r="G93" s="125"/>
      <c r="H93" s="125"/>
      <c r="I93" s="125"/>
      <c r="J93" s="125"/>
      <c r="K93" s="125"/>
      <c r="L93" s="125"/>
      <c r="M93" s="124"/>
      <c r="O93" s="2577"/>
      <c r="P93" s="2575"/>
    </row>
    <row r="94" spans="2:16" x14ac:dyDescent="0.15">
      <c r="B94" s="2576"/>
      <c r="C94" s="511"/>
      <c r="D94" s="416"/>
      <c r="E94" s="416"/>
      <c r="F94" s="125"/>
      <c r="G94" s="125"/>
      <c r="H94" s="125"/>
      <c r="I94" s="125"/>
      <c r="J94" s="125"/>
      <c r="K94" s="125"/>
      <c r="L94" s="125"/>
      <c r="M94" s="124"/>
      <c r="N94" s="123"/>
      <c r="O94" s="2577"/>
      <c r="P94" s="2575"/>
    </row>
  </sheetData>
  <sheetProtection selectLockedCells="1"/>
  <sortState xmlns:xlrd2="http://schemas.microsoft.com/office/spreadsheetml/2017/richdata2" ref="B9:S50">
    <sortCondition ref="B9"/>
  </sortState>
  <mergeCells count="64">
    <mergeCell ref="A52:R52"/>
    <mergeCell ref="A6:A8"/>
    <mergeCell ref="B54:C54"/>
    <mergeCell ref="B83:B85"/>
    <mergeCell ref="O83:O85"/>
    <mergeCell ref="P83:P85"/>
    <mergeCell ref="B77:B79"/>
    <mergeCell ref="O77:O79"/>
    <mergeCell ref="P77:P79"/>
    <mergeCell ref="B80:B82"/>
    <mergeCell ref="O80:O82"/>
    <mergeCell ref="P80:P82"/>
    <mergeCell ref="B71:B73"/>
    <mergeCell ref="O71:O73"/>
    <mergeCell ref="P71:P73"/>
    <mergeCell ref="B74:B76"/>
    <mergeCell ref="O74:O76"/>
    <mergeCell ref="B92:B94"/>
    <mergeCell ref="O92:O94"/>
    <mergeCell ref="P92:P94"/>
    <mergeCell ref="B86:B88"/>
    <mergeCell ref="O86:O88"/>
    <mergeCell ref="P86:P88"/>
    <mergeCell ref="B89:B91"/>
    <mergeCell ref="O89:O91"/>
    <mergeCell ref="P89:P91"/>
    <mergeCell ref="P74:P76"/>
    <mergeCell ref="B65:B67"/>
    <mergeCell ref="O65:O67"/>
    <mergeCell ref="P65:P67"/>
    <mergeCell ref="B68:B70"/>
    <mergeCell ref="O68:O70"/>
    <mergeCell ref="P68:P70"/>
    <mergeCell ref="P55:P58"/>
    <mergeCell ref="B62:B64"/>
    <mergeCell ref="O62:O64"/>
    <mergeCell ref="P62:P64"/>
    <mergeCell ref="B59:B61"/>
    <mergeCell ref="O59:O61"/>
    <mergeCell ref="P59:P61"/>
    <mergeCell ref="B55:C55"/>
    <mergeCell ref="O55:O58"/>
    <mergeCell ref="D56:D57"/>
    <mergeCell ref="E56:E57"/>
    <mergeCell ref="F56:F57"/>
    <mergeCell ref="B56:C57"/>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7"/>
  <dataValidations count="3">
    <dataValidation imeMode="off" allowBlank="1" showInputMessage="1" showErrorMessage="1" sqref="B53:B54 F53 G53:L54 D53:E56 A52 C53" xr:uid="{2903CF3A-9F00-4A2A-90D8-AFFDC163EEF4}"/>
    <dataValidation imeMode="disabled" allowBlank="1" showInputMessage="1" showErrorMessage="1" sqref="D55:E56 F9:F51" xr:uid="{4C7E9E41-EE66-4D51-9D36-1E306B0C1A7D}"/>
    <dataValidation type="list" allowBlank="1" showInputMessage="1" showErrorMessage="1" sqref="Q9:R51" xr:uid="{EEF60EF0-4299-4EE7-BDA2-B30956D462F3}">
      <formula1>B.○か空白</formula1>
    </dataValidation>
  </dataValidations>
  <printOptions horizontalCentered="1"/>
  <pageMargins left="0.19685039370078741" right="0.19685039370078741" top="0.35433070866141736" bottom="0.35433070866141736" header="0.31496062992125984" footer="0.31496062992125984"/>
  <pageSetup paperSize="9" scale="89" fitToHeight="0" orientation="landscape" blackAndWhite="1" r:id="rId1"/>
  <rowBreaks count="1" manualBreakCount="1">
    <brk id="30" max="17" man="1"/>
  </rowBreaks>
  <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別紙1 活動計画書」に位置付けていない活動項目は、計画変更が必要になります。" xr:uid="{90491E67-C767-4190-A956-5ACE574B12E4}">
          <x14:formula1>
            <xm:f>【選択肢】!$T$105:$T$245</xm:f>
          </x14:formula1>
          <xm:sqref>G9:L51</xm:sqref>
        </x14:dataValidation>
        <x14:dataValidation type="list" errorStyle="warning" imeMode="off" allowBlank="1" showInputMessage="1" showErrorMessage="1" xr:uid="{693FE295-229E-4C14-9C94-2C6F1B4DF9FD}">
          <x14:formula1>
            <xm:f>【選択肢】!$H$18:$H$41</xm:f>
          </x14:formula1>
          <xm:sqref>C9:C51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3"/>
  <sheetViews>
    <sheetView showGridLines="0" view="pageBreakPreview" zoomScaleNormal="100" zoomScaleSheetLayoutView="100" workbookViewId="0"/>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787" t="s">
        <v>515</v>
      </c>
      <c r="B1" s="78"/>
      <c r="C1" s="78"/>
      <c r="D1" s="78"/>
      <c r="E1" s="78"/>
      <c r="F1" s="78"/>
    </row>
    <row r="2" spans="1:257" ht="36.75" customHeight="1" x14ac:dyDescent="0.15">
      <c r="B2" s="1636" t="s">
        <v>514</v>
      </c>
      <c r="C2" s="1636"/>
      <c r="D2" s="1636"/>
      <c r="E2" s="1636"/>
    </row>
    <row r="3" spans="1:257" ht="40.5" customHeight="1" x14ac:dyDescent="0.15">
      <c r="B3" s="1636" t="s">
        <v>513</v>
      </c>
      <c r="C3" s="1636"/>
      <c r="D3" s="1636"/>
      <c r="E3" s="1636"/>
    </row>
    <row r="4" spans="1:257" ht="23.25" customHeight="1" x14ac:dyDescent="0.15">
      <c r="A4" s="787" t="s">
        <v>496</v>
      </c>
      <c r="B4" s="457"/>
      <c r="C4" s="78"/>
      <c r="D4" s="457"/>
      <c r="E4" s="457"/>
      <c r="F4" s="78"/>
      <c r="G4" s="78"/>
      <c r="H4" s="78"/>
      <c r="I4" s="1627"/>
      <c r="J4" s="1627"/>
      <c r="K4" s="1627"/>
      <c r="L4" s="1627"/>
      <c r="M4" s="1627"/>
      <c r="N4" s="1627"/>
      <c r="O4" s="1627"/>
      <c r="P4" s="1627"/>
      <c r="Q4" s="1627"/>
      <c r="R4" s="1627"/>
      <c r="S4" s="1627"/>
      <c r="T4" s="1627"/>
      <c r="U4" s="1627"/>
      <c r="V4" s="1627"/>
      <c r="W4" s="1627"/>
      <c r="X4" s="1627"/>
      <c r="Y4" s="1627"/>
      <c r="Z4" s="1627"/>
      <c r="AA4" s="1627"/>
      <c r="AB4" s="1627"/>
      <c r="AC4" s="1627"/>
      <c r="AD4" s="1627"/>
      <c r="AE4" s="1627"/>
      <c r="AF4" s="1627"/>
      <c r="AG4" s="1627"/>
      <c r="AH4" s="1627"/>
      <c r="AI4" s="1627"/>
      <c r="AJ4" s="1627"/>
      <c r="AK4" s="1627"/>
      <c r="AL4" s="1627"/>
      <c r="AM4" s="1627"/>
      <c r="AN4" s="1627"/>
      <c r="AO4" s="1627"/>
      <c r="AP4" s="1627"/>
      <c r="AQ4" s="1627"/>
      <c r="AR4" s="1627"/>
      <c r="AS4" s="1627"/>
      <c r="AT4" s="1627"/>
      <c r="AU4" s="1627"/>
      <c r="AV4" s="1627"/>
      <c r="AW4" s="1627"/>
      <c r="AX4" s="1627"/>
      <c r="AY4" s="1627"/>
      <c r="AZ4" s="1627"/>
      <c r="BA4" s="1627"/>
      <c r="BB4" s="1627"/>
      <c r="BC4" s="1627"/>
      <c r="BD4" s="1627"/>
      <c r="BE4" s="1627"/>
      <c r="BF4" s="1627"/>
      <c r="BG4" s="1627"/>
      <c r="BH4" s="1627"/>
      <c r="BI4" s="1627"/>
      <c r="BJ4" s="1627"/>
      <c r="BK4" s="1627"/>
      <c r="BL4" s="1627"/>
      <c r="BM4" s="1627"/>
      <c r="BN4" s="1627"/>
      <c r="BO4" s="1627"/>
      <c r="BP4" s="1627"/>
      <c r="BQ4" s="1627"/>
      <c r="BR4" s="1627"/>
      <c r="BS4" s="1627"/>
      <c r="BT4" s="1627"/>
      <c r="BU4" s="1627"/>
      <c r="BV4" s="1627"/>
      <c r="BW4" s="1627"/>
      <c r="BX4" s="1627"/>
      <c r="BY4" s="1627"/>
      <c r="BZ4" s="1627"/>
      <c r="CA4" s="1627"/>
      <c r="CB4" s="1627"/>
      <c r="CC4" s="1627"/>
      <c r="CD4" s="1627"/>
      <c r="CE4" s="1627"/>
      <c r="CF4" s="1627"/>
      <c r="CG4" s="1627"/>
      <c r="CH4" s="1627"/>
      <c r="CI4" s="1627"/>
      <c r="CJ4" s="1627"/>
      <c r="CK4" s="1627"/>
      <c r="CL4" s="1627"/>
      <c r="CM4" s="1627"/>
      <c r="CN4" s="1627"/>
      <c r="CO4" s="1627"/>
      <c r="CP4" s="1627"/>
      <c r="CQ4" s="1627"/>
      <c r="CR4" s="1627"/>
      <c r="CS4" s="1627"/>
      <c r="CT4" s="1627"/>
      <c r="CU4" s="1627"/>
      <c r="CV4" s="1627"/>
      <c r="CW4" s="1627"/>
      <c r="CX4" s="1627"/>
      <c r="CY4" s="1627"/>
      <c r="CZ4" s="1627"/>
      <c r="DA4" s="1627"/>
      <c r="DB4" s="1627"/>
      <c r="DC4" s="1627"/>
      <c r="DD4" s="1627"/>
      <c r="DE4" s="1627"/>
      <c r="DF4" s="1627"/>
      <c r="DG4" s="1627"/>
      <c r="DH4" s="1627"/>
      <c r="DI4" s="1627"/>
      <c r="DJ4" s="1627"/>
      <c r="DK4" s="1627"/>
      <c r="DL4" s="1627"/>
      <c r="DM4" s="1627"/>
      <c r="DN4" s="1627"/>
      <c r="DO4" s="1627"/>
      <c r="DP4" s="1627"/>
      <c r="DQ4" s="1627"/>
      <c r="DR4" s="1627"/>
      <c r="DS4" s="1627"/>
      <c r="DT4" s="1627"/>
      <c r="DU4" s="1627"/>
      <c r="DV4" s="1627"/>
      <c r="DW4" s="1627"/>
      <c r="DX4" s="1627"/>
      <c r="DY4" s="1627"/>
      <c r="DZ4" s="1627"/>
      <c r="EA4" s="1627"/>
      <c r="EB4" s="1627"/>
      <c r="EC4" s="1627"/>
      <c r="ED4" s="1627"/>
      <c r="EE4" s="1627"/>
      <c r="EF4" s="1627"/>
      <c r="EG4" s="1627"/>
      <c r="EH4" s="1627"/>
      <c r="EI4" s="1627"/>
      <c r="EJ4" s="1627"/>
      <c r="EK4" s="1627"/>
      <c r="EL4" s="1627"/>
      <c r="EM4" s="1627"/>
      <c r="EN4" s="1627"/>
      <c r="EO4" s="1627"/>
      <c r="EP4" s="1627"/>
      <c r="EQ4" s="1627"/>
      <c r="ER4" s="1627"/>
      <c r="ES4" s="1627"/>
      <c r="ET4" s="1627"/>
      <c r="EU4" s="1627"/>
      <c r="EV4" s="1627"/>
      <c r="EW4" s="1627"/>
      <c r="EX4" s="1627"/>
      <c r="EY4" s="1627"/>
      <c r="EZ4" s="1627"/>
      <c r="FA4" s="1627"/>
      <c r="FB4" s="1627"/>
      <c r="FC4" s="1627"/>
      <c r="FD4" s="1627"/>
      <c r="FE4" s="1627"/>
      <c r="FF4" s="1627"/>
      <c r="FG4" s="1627"/>
      <c r="FH4" s="1627"/>
      <c r="FI4" s="1627"/>
      <c r="FJ4" s="1627"/>
      <c r="FK4" s="1627"/>
      <c r="FL4" s="1627"/>
      <c r="FM4" s="1627"/>
      <c r="FN4" s="1627"/>
      <c r="FO4" s="1627"/>
      <c r="FP4" s="1627"/>
      <c r="FQ4" s="1627"/>
      <c r="FR4" s="1627"/>
      <c r="FS4" s="1627"/>
      <c r="FT4" s="1627"/>
      <c r="FU4" s="1627"/>
      <c r="FV4" s="1627"/>
      <c r="FW4" s="1627"/>
      <c r="FX4" s="1627"/>
      <c r="FY4" s="1627"/>
      <c r="FZ4" s="1627"/>
      <c r="GA4" s="1627"/>
      <c r="GB4" s="1627"/>
      <c r="GC4" s="1627"/>
      <c r="GD4" s="1627"/>
      <c r="GE4" s="1627"/>
      <c r="GF4" s="1627"/>
      <c r="GG4" s="1627"/>
      <c r="GH4" s="1627"/>
      <c r="GI4" s="1627"/>
      <c r="GJ4" s="1627"/>
      <c r="GK4" s="1627"/>
      <c r="GL4" s="1627"/>
      <c r="GM4" s="1627"/>
      <c r="GN4" s="1627"/>
      <c r="GO4" s="1627"/>
      <c r="GP4" s="1627"/>
      <c r="GQ4" s="1627"/>
      <c r="GR4" s="1627"/>
      <c r="GS4" s="1627"/>
      <c r="GT4" s="1627"/>
      <c r="GU4" s="1627"/>
      <c r="GV4" s="1627"/>
      <c r="GW4" s="1627"/>
      <c r="GX4" s="1627"/>
      <c r="GY4" s="1627"/>
      <c r="GZ4" s="1627"/>
      <c r="HA4" s="1627"/>
      <c r="HB4" s="1627"/>
      <c r="HC4" s="1627"/>
      <c r="HD4" s="1627"/>
      <c r="HE4" s="1627"/>
      <c r="HF4" s="1627"/>
      <c r="HG4" s="1627"/>
      <c r="HH4" s="1627"/>
      <c r="HI4" s="1627"/>
      <c r="HJ4" s="1627"/>
      <c r="HK4" s="1627"/>
      <c r="HL4" s="1627"/>
      <c r="HM4" s="1627"/>
      <c r="HN4" s="1627"/>
      <c r="HO4" s="1627"/>
      <c r="HP4" s="1627"/>
      <c r="HQ4" s="1627"/>
      <c r="HR4" s="1627"/>
      <c r="HS4" s="1627"/>
      <c r="HT4" s="1627"/>
      <c r="HU4" s="1627"/>
      <c r="HV4" s="1627"/>
      <c r="HW4" s="1627"/>
      <c r="HX4" s="1627"/>
      <c r="HY4" s="1627"/>
      <c r="HZ4" s="1627"/>
      <c r="IA4" s="1627"/>
      <c r="IB4" s="1627"/>
      <c r="IC4" s="1627"/>
      <c r="ID4" s="1627"/>
      <c r="IE4" s="1627"/>
      <c r="IF4" s="1627"/>
      <c r="IG4" s="1627"/>
      <c r="IH4" s="1627"/>
      <c r="II4" s="1627"/>
      <c r="IJ4" s="1627"/>
      <c r="IK4" s="1627"/>
      <c r="IL4" s="1627"/>
      <c r="IM4" s="1627"/>
      <c r="IN4" s="1627"/>
      <c r="IO4" s="1627"/>
      <c r="IP4" s="1627"/>
      <c r="IQ4" s="1627"/>
      <c r="IR4" s="1627"/>
      <c r="IS4" s="1627"/>
      <c r="IT4" s="1627"/>
      <c r="IU4" s="1627"/>
      <c r="IV4" s="1627"/>
      <c r="IW4" s="1627"/>
    </row>
    <row r="5" spans="1:257" ht="25.5" customHeight="1" x14ac:dyDescent="0.15">
      <c r="A5" s="79" t="s">
        <v>495</v>
      </c>
    </row>
    <row r="6" spans="1:257" ht="25.5" customHeight="1" x14ac:dyDescent="0.15">
      <c r="B6" s="1605" t="s">
        <v>456</v>
      </c>
      <c r="C6" s="1606"/>
      <c r="D6" s="481" t="s">
        <v>455</v>
      </c>
      <c r="E6" s="481" t="s">
        <v>470</v>
      </c>
    </row>
    <row r="7" spans="1:257" ht="36" customHeight="1" x14ac:dyDescent="0.15">
      <c r="B7" s="788" t="s">
        <v>494</v>
      </c>
      <c r="C7" s="788"/>
      <c r="D7" s="788" t="s">
        <v>464</v>
      </c>
      <c r="E7" s="789" t="s">
        <v>493</v>
      </c>
    </row>
    <row r="8" spans="1:257" ht="36" customHeight="1" x14ac:dyDescent="0.15">
      <c r="B8" s="788" t="s">
        <v>492</v>
      </c>
      <c r="C8" s="788"/>
      <c r="D8" s="788" t="s">
        <v>464</v>
      </c>
      <c r="E8" s="789" t="s">
        <v>491</v>
      </c>
    </row>
    <row r="9" spans="1:257" ht="36" customHeight="1" x14ac:dyDescent="0.15">
      <c r="B9" s="790" t="s">
        <v>490</v>
      </c>
      <c r="C9" s="788"/>
      <c r="D9" s="788" t="s">
        <v>464</v>
      </c>
      <c r="E9" s="789" t="s">
        <v>489</v>
      </c>
    </row>
    <row r="10" spans="1:257" ht="36" customHeight="1" x14ac:dyDescent="0.15">
      <c r="A10" s="471"/>
      <c r="B10" s="791"/>
      <c r="C10" s="792" t="s">
        <v>488</v>
      </c>
      <c r="D10" s="790" t="s">
        <v>464</v>
      </c>
      <c r="E10" s="793" t="s">
        <v>487</v>
      </c>
    </row>
    <row r="11" spans="1:257" x14ac:dyDescent="0.15">
      <c r="A11" s="471"/>
      <c r="B11" s="791"/>
      <c r="C11" s="794" t="s">
        <v>512</v>
      </c>
      <c r="D11" s="795" t="s">
        <v>461</v>
      </c>
      <c r="E11" s="796" t="s">
        <v>511</v>
      </c>
    </row>
    <row r="12" spans="1:257" ht="29.1" customHeight="1" x14ac:dyDescent="0.15">
      <c r="A12" s="471"/>
      <c r="B12" s="791"/>
      <c r="C12" s="797" t="s">
        <v>484</v>
      </c>
      <c r="D12" s="788" t="s">
        <v>464</v>
      </c>
      <c r="E12" s="789" t="s">
        <v>483</v>
      </c>
    </row>
    <row r="13" spans="1:257" ht="29.1" customHeight="1" x14ac:dyDescent="0.15">
      <c r="A13" s="471"/>
      <c r="B13" s="791"/>
      <c r="C13" s="1209" t="s">
        <v>482</v>
      </c>
      <c r="D13" s="790" t="s">
        <v>461</v>
      </c>
      <c r="E13" s="789" t="s">
        <v>481</v>
      </c>
    </row>
    <row r="14" spans="1:257" ht="28.5" customHeight="1" x14ac:dyDescent="0.15">
      <c r="A14" s="471"/>
      <c r="B14" s="472"/>
      <c r="C14" s="1209" t="s">
        <v>6893</v>
      </c>
      <c r="D14" s="790" t="s">
        <v>461</v>
      </c>
      <c r="E14" s="789" t="s">
        <v>6894</v>
      </c>
    </row>
    <row r="15" spans="1:257" ht="29.1" customHeight="1" x14ac:dyDescent="0.15">
      <c r="A15" s="471"/>
      <c r="B15" s="798"/>
      <c r="C15" s="797" t="s">
        <v>220</v>
      </c>
      <c r="D15" s="1643" t="s">
        <v>480</v>
      </c>
      <c r="E15" s="789" t="s">
        <v>479</v>
      </c>
    </row>
    <row r="16" spans="1:257" ht="29.1" customHeight="1" x14ac:dyDescent="0.15">
      <c r="B16" s="799" t="s">
        <v>473</v>
      </c>
      <c r="C16" s="799"/>
      <c r="D16" s="1644"/>
      <c r="E16" s="800" t="s">
        <v>478</v>
      </c>
    </row>
    <row r="17" spans="1:5" ht="29.1" customHeight="1" x14ac:dyDescent="0.15">
      <c r="B17" s="1645" t="s">
        <v>477</v>
      </c>
      <c r="C17" s="1646"/>
      <c r="D17" s="788" t="s">
        <v>461</v>
      </c>
      <c r="E17" s="789" t="s">
        <v>476</v>
      </c>
    </row>
    <row r="18" spans="1:5" ht="29.1" customHeight="1" x14ac:dyDescent="0.15">
      <c r="B18" s="1639" t="s">
        <v>475</v>
      </c>
      <c r="C18" s="1640"/>
      <c r="D18" s="788" t="s">
        <v>461</v>
      </c>
      <c r="E18" s="789" t="s">
        <v>474</v>
      </c>
    </row>
    <row r="19" spans="1:5" ht="29.1" customHeight="1" x14ac:dyDescent="0.15">
      <c r="B19" s="1648" t="s">
        <v>4948</v>
      </c>
      <c r="C19" s="1649"/>
      <c r="D19" s="1652" t="s">
        <v>464</v>
      </c>
      <c r="E19" s="1654" t="s">
        <v>4954</v>
      </c>
    </row>
    <row r="20" spans="1:5" ht="29.1" customHeight="1" x14ac:dyDescent="0.15">
      <c r="B20" s="1650"/>
      <c r="C20" s="1651"/>
      <c r="D20" s="1653"/>
      <c r="E20" s="1655"/>
    </row>
    <row r="21" spans="1:5" ht="29.1" customHeight="1" x14ac:dyDescent="0.15">
      <c r="B21" s="801" t="s">
        <v>473</v>
      </c>
      <c r="C21" s="801"/>
      <c r="D21" s="801" t="s">
        <v>464</v>
      </c>
      <c r="E21" s="802" t="s">
        <v>472</v>
      </c>
    </row>
    <row r="22" spans="1:5" ht="6" customHeight="1" x14ac:dyDescent="0.15"/>
    <row r="23" spans="1:5" ht="17.25" customHeight="1" x14ac:dyDescent="0.15">
      <c r="A23" s="79" t="s">
        <v>471</v>
      </c>
    </row>
    <row r="24" spans="1:5" ht="24.75" customHeight="1" x14ac:dyDescent="0.15">
      <c r="B24" s="1641" t="s">
        <v>456</v>
      </c>
      <c r="C24" s="1642"/>
      <c r="D24" s="803" t="s">
        <v>455</v>
      </c>
      <c r="E24" s="803" t="s">
        <v>470</v>
      </c>
    </row>
    <row r="25" spans="1:5" ht="33" customHeight="1" x14ac:dyDescent="0.15">
      <c r="B25" s="797" t="s">
        <v>469</v>
      </c>
      <c r="C25" s="797"/>
      <c r="D25" s="788" t="s">
        <v>468</v>
      </c>
      <c r="E25" s="789" t="s">
        <v>6890</v>
      </c>
    </row>
    <row r="26" spans="1:5" ht="28.5" customHeight="1" x14ac:dyDescent="0.15">
      <c r="B26" s="778"/>
      <c r="C26" s="1208" t="s">
        <v>6884</v>
      </c>
      <c r="D26" s="1207" t="s">
        <v>6886</v>
      </c>
      <c r="E26" s="1206" t="s">
        <v>6888</v>
      </c>
    </row>
    <row r="27" spans="1:5" ht="24.75" customHeight="1" x14ac:dyDescent="0.15">
      <c r="B27" s="797" t="s">
        <v>467</v>
      </c>
      <c r="C27" s="797"/>
      <c r="D27" s="788" t="s">
        <v>464</v>
      </c>
      <c r="E27" s="788" t="s">
        <v>466</v>
      </c>
    </row>
    <row r="28" spans="1:5" ht="28.5" customHeight="1" x14ac:dyDescent="0.15">
      <c r="B28" s="777"/>
      <c r="C28" s="1208" t="s">
        <v>6885</v>
      </c>
      <c r="D28" s="1207" t="s">
        <v>6887</v>
      </c>
      <c r="E28" s="1207" t="s">
        <v>6889</v>
      </c>
    </row>
    <row r="29" spans="1:5" ht="24.75" customHeight="1" x14ac:dyDescent="0.15">
      <c r="B29" s="777" t="s">
        <v>465</v>
      </c>
      <c r="C29" s="477"/>
      <c r="D29" s="467" t="s">
        <v>464</v>
      </c>
      <c r="E29" s="467" t="s">
        <v>463</v>
      </c>
    </row>
    <row r="30" spans="1:5" ht="24.75" customHeight="1" x14ac:dyDescent="0.15">
      <c r="B30" s="1624"/>
      <c r="C30" s="1620" t="s">
        <v>4949</v>
      </c>
      <c r="D30" s="1614" t="s">
        <v>461</v>
      </c>
      <c r="E30" s="1614" t="s">
        <v>4957</v>
      </c>
    </row>
    <row r="31" spans="1:5" ht="24.75" customHeight="1" x14ac:dyDescent="0.15">
      <c r="B31" s="1624"/>
      <c r="C31" s="1615"/>
      <c r="D31" s="1615"/>
      <c r="E31" s="1615"/>
    </row>
    <row r="32" spans="1:5" ht="24.75" customHeight="1" x14ac:dyDescent="0.15">
      <c r="B32" s="1624"/>
      <c r="C32" s="1625" t="s">
        <v>462</v>
      </c>
      <c r="D32" s="1614" t="s">
        <v>461</v>
      </c>
      <c r="E32" s="1622" t="s">
        <v>4956</v>
      </c>
    </row>
    <row r="33" spans="1:5" ht="24.75" customHeight="1" x14ac:dyDescent="0.15">
      <c r="B33" s="1647"/>
      <c r="C33" s="1626"/>
      <c r="D33" s="1615"/>
      <c r="E33" s="1623"/>
    </row>
    <row r="34" spans="1:5" ht="24.75" customHeight="1" x14ac:dyDescent="0.15">
      <c r="B34" s="1616" t="s">
        <v>4948</v>
      </c>
      <c r="C34" s="1617"/>
      <c r="D34" s="1614" t="s">
        <v>464</v>
      </c>
      <c r="E34" s="1620" t="s">
        <v>4955</v>
      </c>
    </row>
    <row r="35" spans="1:5" ht="24.75" customHeight="1" x14ac:dyDescent="0.15">
      <c r="B35" s="1618"/>
      <c r="C35" s="1619"/>
      <c r="D35" s="1615"/>
      <c r="E35" s="1621"/>
    </row>
    <row r="36" spans="1:5" ht="24.75" customHeight="1" x14ac:dyDescent="0.15">
      <c r="B36" s="480" t="s">
        <v>473</v>
      </c>
      <c r="C36" s="480"/>
      <c r="D36" s="480" t="s">
        <v>468</v>
      </c>
      <c r="E36" s="479" t="s">
        <v>4951</v>
      </c>
    </row>
    <row r="37" spans="1:5" ht="24.75" customHeight="1" x14ac:dyDescent="0.15">
      <c r="B37" s="480" t="s">
        <v>473</v>
      </c>
      <c r="C37" s="480"/>
      <c r="D37" s="480" t="s">
        <v>468</v>
      </c>
      <c r="E37" s="479" t="s">
        <v>4958</v>
      </c>
    </row>
    <row r="38" spans="1:5" ht="24.75" customHeight="1" x14ac:dyDescent="0.15">
      <c r="B38" s="480" t="s">
        <v>473</v>
      </c>
      <c r="C38" s="480"/>
      <c r="D38" s="480" t="s">
        <v>468</v>
      </c>
      <c r="E38" s="479" t="s">
        <v>4950</v>
      </c>
    </row>
    <row r="39" spans="1:5" ht="4.5" customHeight="1" x14ac:dyDescent="0.15"/>
    <row r="40" spans="1:5" ht="19.5" x14ac:dyDescent="0.15">
      <c r="A40" s="79" t="s">
        <v>6898</v>
      </c>
    </row>
    <row r="41" spans="1:5" ht="23.25" customHeight="1" x14ac:dyDescent="0.15">
      <c r="B41" s="1641" t="s">
        <v>456</v>
      </c>
      <c r="C41" s="1642"/>
      <c r="D41" s="803" t="s">
        <v>455</v>
      </c>
      <c r="E41" s="803" t="s">
        <v>177</v>
      </c>
    </row>
    <row r="42" spans="1:5" ht="24.75" customHeight="1" x14ac:dyDescent="0.15">
      <c r="B42" s="1637" t="s">
        <v>6883</v>
      </c>
      <c r="C42" s="1638"/>
      <c r="D42" s="804"/>
      <c r="E42" s="788" t="s">
        <v>459</v>
      </c>
    </row>
    <row r="43" spans="1:5" ht="24.75" customHeight="1" x14ac:dyDescent="0.15">
      <c r="B43" s="788" t="s">
        <v>834</v>
      </c>
      <c r="C43" s="788"/>
      <c r="D43" s="804"/>
      <c r="E43" s="788" t="s">
        <v>458</v>
      </c>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9:C20"/>
    <mergeCell ref="D19:D20"/>
    <mergeCell ref="E19:E20"/>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32:D33"/>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32:E33"/>
    <mergeCell ref="B3:E3"/>
    <mergeCell ref="B42:C42"/>
    <mergeCell ref="AV4:AX4"/>
    <mergeCell ref="I4:K4"/>
    <mergeCell ref="L4:N4"/>
    <mergeCell ref="O4:Q4"/>
    <mergeCell ref="R4:T4"/>
    <mergeCell ref="U4:W4"/>
    <mergeCell ref="X4:Z4"/>
    <mergeCell ref="AA4:AC4"/>
    <mergeCell ref="B18:C18"/>
    <mergeCell ref="B24:C24"/>
    <mergeCell ref="B41:C41"/>
    <mergeCell ref="B6:C6"/>
    <mergeCell ref="D15:D16"/>
    <mergeCell ref="B17:C17"/>
    <mergeCell ref="B34:C35"/>
    <mergeCell ref="D34:D35"/>
    <mergeCell ref="E34:E35"/>
    <mergeCell ref="B30:B33"/>
    <mergeCell ref="C30:C31"/>
    <mergeCell ref="D30:D31"/>
    <mergeCell ref="E30:E31"/>
    <mergeCell ref="C32:C33"/>
  </mergeCells>
  <phoneticPr fontId="7"/>
  <pageMargins left="0.70866141732283472" right="0.70866141732283472" top="0.74803149606299213" bottom="0.74803149606299213" header="0.31496062992125984" footer="0.31496062992125984"/>
  <pageSetup paperSize="9" scale="7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C6542-BAE6-426B-8BDB-6F33748F0A13}">
  <sheetPr codeName="Sheet25">
    <tabColor rgb="FFFFC000"/>
  </sheetPr>
  <dimension ref="B1:BY124"/>
  <sheetViews>
    <sheetView showGridLines="0" view="pageBreakPreview" zoomScaleNormal="100" zoomScaleSheetLayoutView="100" workbookViewId="0">
      <selection activeCell="CE33" sqref="CE33"/>
    </sheetView>
  </sheetViews>
  <sheetFormatPr defaultRowHeight="13.5" x14ac:dyDescent="0.15"/>
  <cols>
    <col min="1" max="1" width="1.625" customWidth="1"/>
    <col min="2" max="74" width="1.375" customWidth="1"/>
    <col min="75" max="75" width="4.375" customWidth="1"/>
    <col min="76" max="77" width="4.375" hidden="1" customWidth="1"/>
  </cols>
  <sheetData>
    <row r="1" spans="2:77" ht="14.25" x14ac:dyDescent="0.15">
      <c r="B1" s="1052"/>
      <c r="C1" s="1052"/>
      <c r="D1" s="1053"/>
      <c r="E1" s="1053"/>
      <c r="F1" s="1053"/>
      <c r="G1" s="1053"/>
      <c r="H1" s="1053"/>
      <c r="I1" s="1053"/>
      <c r="J1" s="1053"/>
      <c r="K1" s="1053"/>
      <c r="L1" s="1053"/>
      <c r="M1" s="1053"/>
      <c r="N1" s="1053"/>
      <c r="O1" s="1053"/>
      <c r="P1" s="1053"/>
      <c r="Q1" s="1053"/>
      <c r="R1" s="1053"/>
      <c r="S1" s="1053"/>
      <c r="T1" s="1053"/>
      <c r="U1" s="1053"/>
      <c r="V1" s="1053"/>
      <c r="W1" s="1053"/>
      <c r="X1" s="1052"/>
      <c r="Y1" s="1052"/>
      <c r="Z1" s="1052"/>
      <c r="AA1" s="1052"/>
      <c r="AB1" s="1052"/>
      <c r="AC1" s="1052"/>
      <c r="AD1" s="1052"/>
      <c r="AE1" s="1052"/>
      <c r="AF1" s="1052"/>
      <c r="AG1" s="1052"/>
      <c r="AH1" s="1052"/>
      <c r="AI1" s="1052"/>
      <c r="AJ1" s="1052"/>
      <c r="AK1" s="1052"/>
      <c r="AL1" s="1052"/>
      <c r="AM1" s="1054"/>
      <c r="AN1" s="1054"/>
      <c r="AO1" s="1054"/>
      <c r="AP1" s="1054"/>
      <c r="AQ1" s="1054"/>
      <c r="AR1" s="1054"/>
      <c r="AS1" s="1054"/>
      <c r="AT1" s="1054"/>
      <c r="AU1" s="1054"/>
      <c r="AV1" s="1054"/>
      <c r="AW1" s="1054"/>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1"/>
      <c r="BX1" s="1052"/>
      <c r="BY1" s="1052"/>
    </row>
    <row r="2" spans="2:77" ht="14.25" x14ac:dyDescent="0.15">
      <c r="B2" s="2626" t="s">
        <v>6837</v>
      </c>
      <c r="C2" s="2626"/>
      <c r="D2" s="2626"/>
      <c r="E2" s="2626"/>
      <c r="F2" s="2626"/>
      <c r="G2" s="2626"/>
      <c r="H2" s="2626"/>
      <c r="I2" s="2626"/>
      <c r="J2" s="2626"/>
      <c r="K2" s="2626"/>
      <c r="L2" s="2626"/>
      <c r="M2" s="2626"/>
      <c r="N2" s="2626"/>
      <c r="O2" s="2626"/>
      <c r="P2" s="2626"/>
      <c r="Q2" s="1052"/>
      <c r="R2" s="1052"/>
      <c r="S2" s="1052"/>
      <c r="T2" s="1052"/>
      <c r="U2" s="1052"/>
      <c r="V2" s="1052"/>
      <c r="W2" s="1052"/>
      <c r="X2" s="1052"/>
      <c r="Y2" s="1052"/>
      <c r="Z2" s="1052"/>
      <c r="AA2" s="1052"/>
      <c r="AB2" s="1052"/>
      <c r="AC2" s="1052"/>
      <c r="AD2" s="1052"/>
      <c r="AE2" s="1052"/>
      <c r="AF2" s="1052"/>
      <c r="AG2" s="1052"/>
      <c r="AH2" s="1052"/>
      <c r="AI2" s="1052"/>
      <c r="AJ2" s="2614" t="str">
        <f>"〔　"&amp;'はじめに（PC）'!D$5&amp;"　〕"</f>
        <v>〔　〇〇〇〇組織　〕</v>
      </c>
      <c r="AK2" s="2614"/>
      <c r="AL2" s="2614"/>
      <c r="AM2" s="2614"/>
      <c r="AN2" s="2614"/>
      <c r="AO2" s="2614"/>
      <c r="AP2" s="2614"/>
      <c r="AQ2" s="2614"/>
      <c r="AR2" s="2614"/>
      <c r="AS2" s="2614"/>
      <c r="AT2" s="2614"/>
      <c r="AU2" s="2614"/>
      <c r="AV2" s="2614"/>
      <c r="AW2" s="2614"/>
      <c r="AX2" s="2614"/>
      <c r="AY2" s="2614"/>
      <c r="AZ2" s="2614"/>
      <c r="BA2" s="2614"/>
      <c r="BB2" s="2614"/>
      <c r="BC2" s="2614"/>
      <c r="BD2" s="2614"/>
      <c r="BE2" s="2614"/>
      <c r="BF2" s="2614"/>
      <c r="BG2" s="2614"/>
      <c r="BH2" s="1052"/>
      <c r="BI2" s="1052"/>
      <c r="BJ2" s="2609" t="str">
        <f>"〈"&amp;'はじめに（PC）'!D$4&amp;"〉"</f>
        <v>〈横手市〉</v>
      </c>
      <c r="BK2" s="2609"/>
      <c r="BL2" s="2609"/>
      <c r="BM2" s="2609"/>
      <c r="BN2" s="2609"/>
      <c r="BO2" s="2609"/>
      <c r="BP2" s="2609"/>
      <c r="BQ2" s="2610"/>
      <c r="BR2" s="2611"/>
      <c r="BS2" s="2612"/>
      <c r="BT2" s="2612"/>
      <c r="BU2" s="2612"/>
      <c r="BV2" s="2613"/>
      <c r="BW2" s="1051"/>
      <c r="BX2" s="1052"/>
      <c r="BY2" s="1052"/>
    </row>
    <row r="3" spans="2:77" x14ac:dyDescent="0.15">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c r="AH3" s="1057"/>
      <c r="AI3" s="1057"/>
      <c r="AJ3" s="1057"/>
      <c r="AK3" s="1057"/>
      <c r="AL3" s="1057"/>
      <c r="AM3" s="1058"/>
      <c r="AN3" s="1058"/>
      <c r="AO3" s="1058"/>
      <c r="AP3" s="1058"/>
      <c r="AQ3" s="1058"/>
      <c r="AR3" s="1058"/>
      <c r="AS3" s="1058"/>
      <c r="AT3" s="1058"/>
      <c r="AU3" s="1058"/>
      <c r="AV3" s="1058"/>
      <c r="AW3" s="1058"/>
      <c r="AX3" s="1057"/>
      <c r="AY3" s="1057"/>
      <c r="AZ3" s="1057"/>
      <c r="BA3" s="1057"/>
      <c r="BB3" s="1057"/>
      <c r="BC3" s="1057"/>
      <c r="BD3" s="1057"/>
      <c r="BE3" s="1057"/>
      <c r="BF3" s="1057"/>
      <c r="BG3" s="1057"/>
      <c r="BH3" s="1057"/>
      <c r="BI3" s="1057"/>
      <c r="BJ3" s="1057"/>
      <c r="BK3" s="1057"/>
      <c r="BL3" s="1057"/>
      <c r="BM3" s="1057"/>
      <c r="BN3" s="1057"/>
      <c r="BO3" s="1057"/>
      <c r="BP3" s="1057"/>
      <c r="BQ3" s="1057"/>
      <c r="BR3" s="1057"/>
      <c r="BS3" s="1057"/>
      <c r="BT3" s="1057"/>
      <c r="BU3" s="1057"/>
      <c r="BV3" s="1057"/>
      <c r="BW3" s="1056"/>
      <c r="BX3" s="1057"/>
      <c r="BY3" s="1057"/>
    </row>
    <row r="4" spans="2:77" ht="15" customHeight="1" x14ac:dyDescent="0.15">
      <c r="B4" s="2625" t="s">
        <v>6838</v>
      </c>
      <c r="C4" s="2625"/>
      <c r="D4" s="2625"/>
      <c r="E4" s="2625"/>
      <c r="F4" s="2625"/>
      <c r="G4" s="2625"/>
      <c r="H4" s="2627"/>
      <c r="I4" s="2627"/>
      <c r="J4" s="2627"/>
      <c r="K4" s="2627"/>
      <c r="L4" s="2627"/>
      <c r="M4" s="2627"/>
      <c r="N4" s="2627"/>
      <c r="O4" s="2627"/>
      <c r="P4" s="1379"/>
      <c r="Q4" s="1379"/>
      <c r="R4" s="1379"/>
      <c r="S4" s="1379"/>
      <c r="T4" s="1379"/>
      <c r="U4" s="1379"/>
      <c r="V4" s="1379"/>
      <c r="W4" s="1379"/>
      <c r="X4" s="1379"/>
      <c r="Y4" s="1379"/>
      <c r="Z4" s="1379"/>
      <c r="AA4" s="1379"/>
      <c r="AB4" s="1379"/>
      <c r="AC4" s="1379"/>
      <c r="AD4" s="1379"/>
      <c r="AE4" s="1379"/>
      <c r="AF4" s="1379"/>
      <c r="AG4" s="1379"/>
      <c r="AH4" s="1379"/>
      <c r="AI4" s="1379"/>
      <c r="AJ4" s="1379"/>
      <c r="AK4" s="1379"/>
      <c r="AL4" s="1052"/>
      <c r="AM4" s="2615" t="s">
        <v>6839</v>
      </c>
      <c r="AN4" s="2615"/>
      <c r="AO4" s="2615"/>
      <c r="AP4" s="2615"/>
      <c r="AQ4" s="2615"/>
      <c r="AR4" s="2615"/>
      <c r="AS4" s="2615"/>
      <c r="AT4" s="2615"/>
      <c r="AU4" s="2616" t="s">
        <v>625</v>
      </c>
      <c r="AV4" s="2616"/>
      <c r="AW4" s="2616"/>
      <c r="AX4" s="2616"/>
      <c r="AY4" s="2616"/>
      <c r="AZ4" s="2616"/>
      <c r="BA4" s="2616"/>
      <c r="BB4" s="2616"/>
      <c r="BC4" s="1052"/>
      <c r="BD4" s="1052"/>
      <c r="BE4" s="1052"/>
      <c r="BF4" s="1052"/>
      <c r="BG4" s="1052"/>
      <c r="BH4" s="1052"/>
      <c r="BI4" s="1052"/>
      <c r="BJ4" s="1052"/>
      <c r="BK4" s="1052"/>
      <c r="BL4" s="1052"/>
      <c r="BM4" s="1052"/>
      <c r="BN4" s="1052"/>
      <c r="BO4" s="1052"/>
      <c r="BP4" s="1052"/>
      <c r="BQ4" s="1052"/>
      <c r="BR4" s="1052"/>
      <c r="BS4" s="1052"/>
      <c r="BT4" s="1052"/>
      <c r="BU4" s="1052"/>
      <c r="BV4" s="1052"/>
      <c r="BW4" s="1051"/>
      <c r="BX4" s="1052"/>
      <c r="BY4" s="1052"/>
    </row>
    <row r="5" spans="2:77" ht="15" customHeight="1" x14ac:dyDescent="0.15">
      <c r="B5" s="1059"/>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1"/>
      <c r="AL5" s="1052"/>
      <c r="AM5" s="2608"/>
      <c r="AN5" s="2608"/>
      <c r="AO5" s="2608"/>
      <c r="AP5" s="2608"/>
      <c r="AQ5" s="2608"/>
      <c r="AR5" s="2608"/>
      <c r="AS5" s="2608"/>
      <c r="AT5" s="2608"/>
      <c r="AU5" s="2608"/>
      <c r="AV5" s="2608"/>
      <c r="AW5" s="2608"/>
      <c r="AX5" s="2608"/>
      <c r="AY5" s="2608"/>
      <c r="AZ5" s="2608"/>
      <c r="BA5" s="2608"/>
      <c r="BB5" s="2608"/>
      <c r="BC5" s="1052"/>
      <c r="BD5" s="1052"/>
      <c r="BE5" s="1052"/>
      <c r="BF5" s="1052"/>
      <c r="BG5" s="1052"/>
      <c r="BH5" s="1052"/>
      <c r="BI5" s="1052"/>
      <c r="BJ5" s="1052"/>
      <c r="BK5" s="1052"/>
      <c r="BL5" s="1052"/>
      <c r="BM5" s="1052"/>
      <c r="BN5" s="1052"/>
      <c r="BO5" s="1052"/>
      <c r="BP5" s="1052"/>
      <c r="BQ5" s="1052"/>
      <c r="BR5" s="1052"/>
      <c r="BS5" s="1052"/>
      <c r="BT5" s="1052"/>
      <c r="BU5" s="1052"/>
      <c r="BV5" s="1052"/>
      <c r="BW5" s="1051"/>
      <c r="BX5" s="1052"/>
      <c r="BY5" s="1052"/>
    </row>
    <row r="6" spans="2:77" ht="15" customHeight="1" x14ac:dyDescent="0.15">
      <c r="B6" s="1062"/>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4"/>
      <c r="AL6" s="1052"/>
      <c r="AM6" s="1380" t="str">
        <f>IF(AM5=0,""," 実施日")</f>
        <v/>
      </c>
      <c r="AN6" s="1381"/>
      <c r="AO6" s="1381"/>
      <c r="AP6" s="1381"/>
      <c r="AQ6" s="1381"/>
      <c r="AR6" s="1381"/>
      <c r="AS6" s="1381"/>
      <c r="AT6" s="1381"/>
      <c r="AU6" s="1381"/>
      <c r="AV6" s="1381"/>
      <c r="AW6" s="1382"/>
      <c r="AX6" s="1380"/>
      <c r="AY6" s="2589" t="str">
        <f>IFERROR(IF(AM5=0,"",VLOOKUP(AM5,活動記録写真用,BX6,FALSE)),"")</f>
        <v/>
      </c>
      <c r="AZ6" s="2589"/>
      <c r="BA6" s="2589"/>
      <c r="BB6" s="2589"/>
      <c r="BC6" s="2589"/>
      <c r="BD6" s="2589"/>
      <c r="BE6" s="2589"/>
      <c r="BF6" s="2589"/>
      <c r="BG6" s="2589"/>
      <c r="BH6" s="2589"/>
      <c r="BI6" s="2589"/>
      <c r="BJ6" s="2589"/>
      <c r="BK6" s="2589"/>
      <c r="BL6" s="2589"/>
      <c r="BM6" s="2589"/>
      <c r="BN6" s="2589"/>
      <c r="BO6" s="2589"/>
      <c r="BP6" s="2589"/>
      <c r="BQ6" s="2589"/>
      <c r="BR6" s="2589"/>
      <c r="BS6" s="2589"/>
      <c r="BT6" s="2589"/>
      <c r="BU6" s="2589"/>
      <c r="BV6" s="2590"/>
      <c r="BW6" s="1051"/>
      <c r="BX6" s="1065">
        <v>2</v>
      </c>
      <c r="BY6" s="1052"/>
    </row>
    <row r="7" spans="2:77" ht="15" customHeight="1" x14ac:dyDescent="0.15">
      <c r="B7" s="1062"/>
      <c r="C7" s="1063"/>
      <c r="D7" s="1063"/>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4"/>
      <c r="AL7" s="1052"/>
      <c r="AM7" s="1380" t="str">
        <f>IF(AM5=0,""," 支払区分")</f>
        <v/>
      </c>
      <c r="AN7" s="1383"/>
      <c r="AO7" s="1383"/>
      <c r="AP7" s="1383"/>
      <c r="AQ7" s="1383"/>
      <c r="AR7" s="1383"/>
      <c r="AS7" s="1383"/>
      <c r="AT7" s="1383"/>
      <c r="AU7" s="1383"/>
      <c r="AV7" s="1383"/>
      <c r="AW7" s="1382"/>
      <c r="AX7" s="1380"/>
      <c r="AY7" s="2591" t="str">
        <f>IFERROR(IF(AU5=0,"",IF(AU5=999,VLOOKUP(AM5,活動記録写真用,BY7,FALSE),VLOOKUP(AU5,【選択肢】!$T$3:$X$90,BX7,FALSE))),"")</f>
        <v/>
      </c>
      <c r="AZ7" s="2591"/>
      <c r="BA7" s="2591"/>
      <c r="BB7" s="2591"/>
      <c r="BC7" s="2591"/>
      <c r="BD7" s="2591"/>
      <c r="BE7" s="2591"/>
      <c r="BF7" s="2591"/>
      <c r="BG7" s="2591"/>
      <c r="BH7" s="2591"/>
      <c r="BI7" s="2591"/>
      <c r="BJ7" s="2591"/>
      <c r="BK7" s="2591"/>
      <c r="BL7" s="2591"/>
      <c r="BM7" s="2591"/>
      <c r="BN7" s="2591"/>
      <c r="BO7" s="2591"/>
      <c r="BP7" s="2591"/>
      <c r="BQ7" s="2591"/>
      <c r="BR7" s="2591"/>
      <c r="BS7" s="2591"/>
      <c r="BT7" s="2591"/>
      <c r="BU7" s="2591"/>
      <c r="BV7" s="2592"/>
      <c r="BW7" s="1051"/>
      <c r="BX7" s="1066">
        <v>2</v>
      </c>
      <c r="BY7" s="1067">
        <v>13</v>
      </c>
    </row>
    <row r="8" spans="2:77" ht="15" customHeight="1" x14ac:dyDescent="0.15">
      <c r="B8" s="1062"/>
      <c r="C8" s="1063"/>
      <c r="D8" s="1063"/>
      <c r="E8" s="1063"/>
      <c r="F8" s="1063"/>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4"/>
      <c r="AL8" s="1052"/>
      <c r="AM8" s="1380" t="str">
        <f>IF(AM5=0,""," 活動区分")</f>
        <v/>
      </c>
      <c r="AN8" s="1381"/>
      <c r="AO8" s="1381"/>
      <c r="AP8" s="1381"/>
      <c r="AQ8" s="1381"/>
      <c r="AR8" s="1381"/>
      <c r="AS8" s="1381"/>
      <c r="AT8" s="1381"/>
      <c r="AU8" s="1381"/>
      <c r="AV8" s="1381"/>
      <c r="AW8" s="1382"/>
      <c r="AX8" s="1380"/>
      <c r="AY8" s="2591" t="str">
        <f>IFERROR(IF(AU5=0,"",IF(AU5=999,VLOOKUP(AM5,活動記録写真用,BY8,FALSE),VLOOKUP(AU5,【選択肢】!$T$3:$X$90,BX8,FALSE))),"")</f>
        <v/>
      </c>
      <c r="AZ8" s="2591"/>
      <c r="BA8" s="2591"/>
      <c r="BB8" s="2591"/>
      <c r="BC8" s="2591"/>
      <c r="BD8" s="2591"/>
      <c r="BE8" s="2591"/>
      <c r="BF8" s="2591"/>
      <c r="BG8" s="2591"/>
      <c r="BH8" s="2591"/>
      <c r="BI8" s="2591"/>
      <c r="BJ8" s="2591"/>
      <c r="BK8" s="2591"/>
      <c r="BL8" s="2591"/>
      <c r="BM8" s="2591"/>
      <c r="BN8" s="2591"/>
      <c r="BO8" s="2591"/>
      <c r="BP8" s="2591"/>
      <c r="BQ8" s="2591"/>
      <c r="BR8" s="2591"/>
      <c r="BS8" s="2591"/>
      <c r="BT8" s="2591"/>
      <c r="BU8" s="2591"/>
      <c r="BV8" s="2592"/>
      <c r="BW8" s="1051"/>
      <c r="BX8" s="1066">
        <v>3</v>
      </c>
      <c r="BY8" s="1067">
        <v>14</v>
      </c>
    </row>
    <row r="9" spans="2:77" x14ac:dyDescent="0.15">
      <c r="B9" s="1062"/>
      <c r="C9" s="1063"/>
      <c r="D9" s="1063"/>
      <c r="E9" s="1063"/>
      <c r="F9" s="1063"/>
      <c r="G9" s="1063"/>
      <c r="H9" s="1063"/>
      <c r="I9" s="1063"/>
      <c r="J9" s="1063"/>
      <c r="K9" s="1063"/>
      <c r="L9" s="1063"/>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4"/>
      <c r="AL9" s="1052"/>
      <c r="AM9" s="2593" t="str">
        <f>IF(AM5=0,""," 活動項目")</f>
        <v/>
      </c>
      <c r="AN9" s="2594"/>
      <c r="AO9" s="2594"/>
      <c r="AP9" s="2594"/>
      <c r="AQ9" s="2594"/>
      <c r="AR9" s="2594"/>
      <c r="AS9" s="2594"/>
      <c r="AT9" s="2594"/>
      <c r="AU9" s="2594"/>
      <c r="AV9" s="2594"/>
      <c r="AW9" s="2595"/>
      <c r="AX9" s="1384"/>
      <c r="AY9" s="2602" t="str">
        <f>IFERROR(IF(AU5=0,"",IF(AU5=999,VLOOKUP(AM5,活動記録写真用,BY9,FALSE),VLOOKUP(AU5,【選択肢】!$T$3:$X$90,BX9,FALSE))),"")</f>
        <v/>
      </c>
      <c r="AZ9" s="2602"/>
      <c r="BA9" s="2602"/>
      <c r="BB9" s="2602"/>
      <c r="BC9" s="2602"/>
      <c r="BD9" s="2602"/>
      <c r="BE9" s="2602"/>
      <c r="BF9" s="2602"/>
      <c r="BG9" s="2602"/>
      <c r="BH9" s="2602"/>
      <c r="BI9" s="2602"/>
      <c r="BJ9" s="2602"/>
      <c r="BK9" s="2602"/>
      <c r="BL9" s="2602"/>
      <c r="BM9" s="2602"/>
      <c r="BN9" s="2602"/>
      <c r="BO9" s="2602"/>
      <c r="BP9" s="2602"/>
      <c r="BQ9" s="2602"/>
      <c r="BR9" s="2602"/>
      <c r="BS9" s="2602"/>
      <c r="BT9" s="2602"/>
      <c r="BU9" s="2602"/>
      <c r="BV9" s="2603"/>
      <c r="BW9" s="1051"/>
      <c r="BX9" s="2618">
        <v>5</v>
      </c>
      <c r="BY9" s="2617">
        <v>15</v>
      </c>
    </row>
    <row r="10" spans="2:77" x14ac:dyDescent="0.15">
      <c r="B10" s="1062"/>
      <c r="C10" s="1063"/>
      <c r="D10" s="1063"/>
      <c r="E10" s="1063"/>
      <c r="F10" s="1063"/>
      <c r="G10" s="1063"/>
      <c r="H10" s="1063"/>
      <c r="I10" s="1063"/>
      <c r="J10" s="1063"/>
      <c r="K10" s="1063"/>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4"/>
      <c r="AL10" s="1052"/>
      <c r="AM10" s="2596"/>
      <c r="AN10" s="2597"/>
      <c r="AO10" s="2597"/>
      <c r="AP10" s="2597"/>
      <c r="AQ10" s="2597"/>
      <c r="AR10" s="2597"/>
      <c r="AS10" s="2597"/>
      <c r="AT10" s="2597"/>
      <c r="AU10" s="2597"/>
      <c r="AV10" s="2597"/>
      <c r="AW10" s="2598"/>
      <c r="AX10" s="1385"/>
      <c r="AY10" s="2604"/>
      <c r="AZ10" s="2604"/>
      <c r="BA10" s="2604"/>
      <c r="BB10" s="2604"/>
      <c r="BC10" s="2604"/>
      <c r="BD10" s="2604"/>
      <c r="BE10" s="2604"/>
      <c r="BF10" s="2604"/>
      <c r="BG10" s="2604"/>
      <c r="BH10" s="2604"/>
      <c r="BI10" s="2604"/>
      <c r="BJ10" s="2604"/>
      <c r="BK10" s="2604"/>
      <c r="BL10" s="2604"/>
      <c r="BM10" s="2604"/>
      <c r="BN10" s="2604"/>
      <c r="BO10" s="2604"/>
      <c r="BP10" s="2604"/>
      <c r="BQ10" s="2604"/>
      <c r="BR10" s="2604"/>
      <c r="BS10" s="2604"/>
      <c r="BT10" s="2604"/>
      <c r="BU10" s="2604"/>
      <c r="BV10" s="2605"/>
      <c r="BW10" s="1051"/>
      <c r="BX10" s="2618"/>
      <c r="BY10" s="2617"/>
    </row>
    <row r="11" spans="2:77" x14ac:dyDescent="0.15">
      <c r="B11" s="1062"/>
      <c r="C11" s="1063"/>
      <c r="D11" s="1063"/>
      <c r="E11" s="1063"/>
      <c r="F11" s="1063"/>
      <c r="G11" s="1063"/>
      <c r="H11" s="1063"/>
      <c r="I11" s="1063"/>
      <c r="J11" s="1063"/>
      <c r="K11" s="1063"/>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1063"/>
      <c r="AK11" s="1064"/>
      <c r="AL11" s="1052"/>
      <c r="AM11" s="2596"/>
      <c r="AN11" s="2597"/>
      <c r="AO11" s="2597"/>
      <c r="AP11" s="2597"/>
      <c r="AQ11" s="2597"/>
      <c r="AR11" s="2597"/>
      <c r="AS11" s="2597"/>
      <c r="AT11" s="2597"/>
      <c r="AU11" s="2597"/>
      <c r="AV11" s="2597"/>
      <c r="AW11" s="2598"/>
      <c r="AX11" s="1385"/>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04"/>
      <c r="BT11" s="2604"/>
      <c r="BU11" s="2604"/>
      <c r="BV11" s="2605"/>
      <c r="BW11" s="1051"/>
      <c r="BX11" s="2618"/>
      <c r="BY11" s="2617"/>
    </row>
    <row r="12" spans="2:77" x14ac:dyDescent="0.15">
      <c r="B12" s="1062"/>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4"/>
      <c r="AL12" s="1052"/>
      <c r="AM12" s="2599"/>
      <c r="AN12" s="2600"/>
      <c r="AO12" s="2600"/>
      <c r="AP12" s="2600"/>
      <c r="AQ12" s="2600"/>
      <c r="AR12" s="2600"/>
      <c r="AS12" s="2600"/>
      <c r="AT12" s="2600"/>
      <c r="AU12" s="2600"/>
      <c r="AV12" s="2600"/>
      <c r="AW12" s="2601"/>
      <c r="AX12" s="1385"/>
      <c r="AY12" s="2606"/>
      <c r="AZ12" s="2606"/>
      <c r="BA12" s="2606"/>
      <c r="BB12" s="2606"/>
      <c r="BC12" s="2606"/>
      <c r="BD12" s="2606"/>
      <c r="BE12" s="2606"/>
      <c r="BF12" s="2606"/>
      <c r="BG12" s="2606"/>
      <c r="BH12" s="2606"/>
      <c r="BI12" s="2606"/>
      <c r="BJ12" s="2606"/>
      <c r="BK12" s="2606"/>
      <c r="BL12" s="2606"/>
      <c r="BM12" s="2606"/>
      <c r="BN12" s="2606"/>
      <c r="BO12" s="2606"/>
      <c r="BP12" s="2606"/>
      <c r="BQ12" s="2606"/>
      <c r="BR12" s="2606"/>
      <c r="BS12" s="2606"/>
      <c r="BT12" s="2606"/>
      <c r="BU12" s="2606"/>
      <c r="BV12" s="2607"/>
      <c r="BW12" s="1051"/>
      <c r="BX12" s="2618"/>
      <c r="BY12" s="2617"/>
    </row>
    <row r="13" spans="2:77" ht="15" customHeight="1" x14ac:dyDescent="0.15">
      <c r="B13" s="1062"/>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1063"/>
      <c r="AK13" s="1064"/>
      <c r="AL13" s="1052"/>
      <c r="AM13" s="2593" t="str">
        <f>IF(AM5=0,""," 備考")</f>
        <v/>
      </c>
      <c r="AN13" s="2594"/>
      <c r="AO13" s="2594"/>
      <c r="AP13" s="2594"/>
      <c r="AQ13" s="2594"/>
      <c r="AR13" s="2594"/>
      <c r="AS13" s="2594"/>
      <c r="AT13" s="2594"/>
      <c r="AU13" s="2594"/>
      <c r="AV13" s="2594"/>
      <c r="AW13" s="2595"/>
      <c r="AX13" s="1386"/>
      <c r="AY13" s="2602" t="str">
        <f>IFERROR(IF(AM5=0,"",IF((VLOOKUP(AM5,活動記録写真用,BX13,FALSE))="","",VLOOKUP(AM5,活動記録写真用,BX13,FALSE))),"")</f>
        <v/>
      </c>
      <c r="AZ13" s="2602"/>
      <c r="BA13" s="2602"/>
      <c r="BB13" s="2602"/>
      <c r="BC13" s="2602"/>
      <c r="BD13" s="2602"/>
      <c r="BE13" s="2602"/>
      <c r="BF13" s="2602"/>
      <c r="BG13" s="2602"/>
      <c r="BH13" s="2602"/>
      <c r="BI13" s="2602"/>
      <c r="BJ13" s="2602"/>
      <c r="BK13" s="2602"/>
      <c r="BL13" s="2602"/>
      <c r="BM13" s="2602"/>
      <c r="BN13" s="2602"/>
      <c r="BO13" s="2602"/>
      <c r="BP13" s="2602"/>
      <c r="BQ13" s="2602"/>
      <c r="BR13" s="2602"/>
      <c r="BS13" s="2602"/>
      <c r="BT13" s="2602"/>
      <c r="BU13" s="2602"/>
      <c r="BV13" s="2603"/>
      <c r="BW13" s="1051"/>
      <c r="BX13" s="1066">
        <v>16</v>
      </c>
      <c r="BY13" s="1052"/>
    </row>
    <row r="14" spans="2:77" ht="15" customHeight="1" x14ac:dyDescent="0.15">
      <c r="B14" s="1062"/>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4"/>
      <c r="AL14" s="1052"/>
      <c r="AM14" s="2599"/>
      <c r="AN14" s="2600"/>
      <c r="AO14" s="2600"/>
      <c r="AP14" s="2600"/>
      <c r="AQ14" s="2600"/>
      <c r="AR14" s="2600"/>
      <c r="AS14" s="2600"/>
      <c r="AT14" s="2600"/>
      <c r="AU14" s="2600"/>
      <c r="AV14" s="2600"/>
      <c r="AW14" s="2601"/>
      <c r="AX14" s="1387"/>
      <c r="AY14" s="2606"/>
      <c r="AZ14" s="2606"/>
      <c r="BA14" s="2606"/>
      <c r="BB14" s="2606"/>
      <c r="BC14" s="2606"/>
      <c r="BD14" s="2606"/>
      <c r="BE14" s="2606"/>
      <c r="BF14" s="2606"/>
      <c r="BG14" s="2606"/>
      <c r="BH14" s="2606"/>
      <c r="BI14" s="2606"/>
      <c r="BJ14" s="2606"/>
      <c r="BK14" s="2606"/>
      <c r="BL14" s="2606"/>
      <c r="BM14" s="2606"/>
      <c r="BN14" s="2606"/>
      <c r="BO14" s="2606"/>
      <c r="BP14" s="2606"/>
      <c r="BQ14" s="2606"/>
      <c r="BR14" s="2606"/>
      <c r="BS14" s="2606"/>
      <c r="BT14" s="2606"/>
      <c r="BU14" s="2606"/>
      <c r="BV14" s="2607"/>
      <c r="BW14" s="1051"/>
      <c r="BX14" s="1052"/>
      <c r="BY14" s="1052"/>
    </row>
    <row r="15" spans="2:77" ht="15" customHeight="1" x14ac:dyDescent="0.15">
      <c r="B15" s="1062"/>
      <c r="C15" s="1063"/>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4"/>
      <c r="AL15" s="1052"/>
      <c r="AM15" s="2619"/>
      <c r="AN15" s="2620"/>
      <c r="AO15" s="2620"/>
      <c r="AP15" s="2620"/>
      <c r="AQ15" s="2620"/>
      <c r="AR15" s="2620"/>
      <c r="AS15" s="2620"/>
      <c r="AT15" s="2620"/>
      <c r="AU15" s="2620"/>
      <c r="AV15" s="2620"/>
      <c r="AW15" s="2621"/>
      <c r="AX15" s="2622"/>
      <c r="AY15" s="2623"/>
      <c r="AZ15" s="2623"/>
      <c r="BA15" s="2623"/>
      <c r="BB15" s="2623"/>
      <c r="BC15" s="2623"/>
      <c r="BD15" s="2623"/>
      <c r="BE15" s="2623"/>
      <c r="BF15" s="2623"/>
      <c r="BG15" s="2623"/>
      <c r="BH15" s="2623"/>
      <c r="BI15" s="2623"/>
      <c r="BJ15" s="2623"/>
      <c r="BK15" s="2623"/>
      <c r="BL15" s="2623"/>
      <c r="BM15" s="2623"/>
      <c r="BN15" s="2623"/>
      <c r="BO15" s="2623"/>
      <c r="BP15" s="2623"/>
      <c r="BQ15" s="2623"/>
      <c r="BR15" s="2623"/>
      <c r="BS15" s="2623"/>
      <c r="BT15" s="2623"/>
      <c r="BU15" s="2623"/>
      <c r="BV15" s="2624"/>
      <c r="BW15" s="1051"/>
      <c r="BX15" s="1052"/>
      <c r="BY15" s="1052"/>
    </row>
    <row r="16" spans="2:77" ht="15" customHeight="1" x14ac:dyDescent="0.15">
      <c r="B16" s="1062"/>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4"/>
      <c r="AL16" s="1052"/>
      <c r="AM16" s="2619"/>
      <c r="AN16" s="2620"/>
      <c r="AO16" s="2620"/>
      <c r="AP16" s="2620"/>
      <c r="AQ16" s="2620"/>
      <c r="AR16" s="2620"/>
      <c r="AS16" s="2620"/>
      <c r="AT16" s="2620"/>
      <c r="AU16" s="2620"/>
      <c r="AV16" s="2620"/>
      <c r="AW16" s="2621"/>
      <c r="AX16" s="2622"/>
      <c r="AY16" s="2623"/>
      <c r="AZ16" s="2623"/>
      <c r="BA16" s="2623"/>
      <c r="BB16" s="2623"/>
      <c r="BC16" s="2623"/>
      <c r="BD16" s="2623"/>
      <c r="BE16" s="2623"/>
      <c r="BF16" s="2623"/>
      <c r="BG16" s="2623"/>
      <c r="BH16" s="2623"/>
      <c r="BI16" s="2623"/>
      <c r="BJ16" s="2623"/>
      <c r="BK16" s="2623"/>
      <c r="BL16" s="2623"/>
      <c r="BM16" s="2623"/>
      <c r="BN16" s="2623"/>
      <c r="BO16" s="2623"/>
      <c r="BP16" s="2623"/>
      <c r="BQ16" s="2623"/>
      <c r="BR16" s="2623"/>
      <c r="BS16" s="2623"/>
      <c r="BT16" s="2623"/>
      <c r="BU16" s="2623"/>
      <c r="BV16" s="2624"/>
      <c r="BW16" s="1051"/>
      <c r="BX16" s="1052"/>
      <c r="BY16" s="1052"/>
    </row>
    <row r="17" spans="2:77" ht="15" customHeight="1" x14ac:dyDescent="0.15">
      <c r="B17" s="1068"/>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70"/>
      <c r="AL17" s="1052"/>
      <c r="AM17" s="2619"/>
      <c r="AN17" s="2620"/>
      <c r="AO17" s="2620"/>
      <c r="AP17" s="2620"/>
      <c r="AQ17" s="2620"/>
      <c r="AR17" s="2620"/>
      <c r="AS17" s="2620"/>
      <c r="AT17" s="2620"/>
      <c r="AU17" s="2620"/>
      <c r="AV17" s="2620"/>
      <c r="AW17" s="2621"/>
      <c r="AX17" s="2622"/>
      <c r="AY17" s="2623"/>
      <c r="AZ17" s="2623"/>
      <c r="BA17" s="2623"/>
      <c r="BB17" s="2623"/>
      <c r="BC17" s="2623"/>
      <c r="BD17" s="2623"/>
      <c r="BE17" s="2623"/>
      <c r="BF17" s="2623"/>
      <c r="BG17" s="2623"/>
      <c r="BH17" s="2623"/>
      <c r="BI17" s="2623"/>
      <c r="BJ17" s="2623"/>
      <c r="BK17" s="2623"/>
      <c r="BL17" s="2623"/>
      <c r="BM17" s="2623"/>
      <c r="BN17" s="2623"/>
      <c r="BO17" s="2623"/>
      <c r="BP17" s="2623"/>
      <c r="BQ17" s="2623"/>
      <c r="BR17" s="2623"/>
      <c r="BS17" s="2623"/>
      <c r="BT17" s="2623"/>
      <c r="BU17" s="2623"/>
      <c r="BV17" s="2624"/>
      <c r="BW17" s="1051"/>
      <c r="BX17" s="1052"/>
      <c r="BY17" s="1052"/>
    </row>
    <row r="18" spans="2:77" x14ac:dyDescent="0.15">
      <c r="B18" s="1072"/>
      <c r="C18" s="1072"/>
      <c r="D18" s="1072"/>
      <c r="E18" s="1072"/>
      <c r="F18" s="1072"/>
      <c r="G18" s="1072"/>
      <c r="H18" s="1072"/>
      <c r="I18" s="1072"/>
      <c r="J18" s="1072"/>
      <c r="K18" s="1072"/>
      <c r="L18" s="1072"/>
      <c r="M18" s="1072"/>
      <c r="N18" s="1072"/>
      <c r="O18" s="1072"/>
      <c r="P18" s="1072"/>
      <c r="Q18" s="1072"/>
      <c r="R18" s="1072"/>
      <c r="S18" s="1072"/>
      <c r="T18" s="1072"/>
      <c r="U18" s="1072"/>
      <c r="V18" s="1072"/>
      <c r="W18" s="1072"/>
      <c r="X18" s="1072"/>
      <c r="Y18" s="1072"/>
      <c r="Z18" s="1072"/>
      <c r="AA18" s="1072"/>
      <c r="AB18" s="1072"/>
      <c r="AC18" s="1072"/>
      <c r="AD18" s="1072"/>
      <c r="AE18" s="1072"/>
      <c r="AF18" s="1072"/>
      <c r="AG18" s="1072"/>
      <c r="AH18" s="1072"/>
      <c r="AI18" s="1072"/>
      <c r="AJ18" s="1072"/>
      <c r="AK18" s="1072"/>
      <c r="AL18" s="1072"/>
      <c r="AM18" s="1073"/>
      <c r="AN18" s="1073"/>
      <c r="AO18" s="1073"/>
      <c r="AP18" s="1073"/>
      <c r="AQ18" s="1073"/>
      <c r="AR18" s="1073"/>
      <c r="AS18" s="1073"/>
      <c r="AT18" s="1073"/>
      <c r="AU18" s="1073"/>
      <c r="AV18" s="1073"/>
      <c r="AW18" s="1073"/>
      <c r="AX18" s="1072"/>
      <c r="AY18" s="1072"/>
      <c r="AZ18" s="1072"/>
      <c r="BA18" s="1072"/>
      <c r="BB18" s="1072"/>
      <c r="BC18" s="1072"/>
      <c r="BD18" s="1072"/>
      <c r="BE18" s="1072"/>
      <c r="BF18" s="1072"/>
      <c r="BG18" s="1072"/>
      <c r="BH18" s="1072"/>
      <c r="BI18" s="1072"/>
      <c r="BJ18" s="1072"/>
      <c r="BK18" s="1072"/>
      <c r="BL18" s="1072"/>
      <c r="BM18" s="1072"/>
      <c r="BN18" s="1072"/>
      <c r="BO18" s="1072"/>
      <c r="BP18" s="1072"/>
      <c r="BQ18" s="1072"/>
      <c r="BR18" s="1072"/>
      <c r="BS18" s="1072"/>
      <c r="BT18" s="1072"/>
      <c r="BU18" s="1072"/>
      <c r="BV18" s="1072"/>
      <c r="BW18" s="1071"/>
      <c r="BX18" s="1072"/>
      <c r="BY18" s="1072"/>
    </row>
    <row r="19" spans="2:77" ht="15" customHeight="1" x14ac:dyDescent="0.15">
      <c r="B19" s="2625" t="s">
        <v>6838</v>
      </c>
      <c r="C19" s="2625"/>
      <c r="D19" s="2625"/>
      <c r="E19" s="2625"/>
      <c r="F19" s="2625"/>
      <c r="G19" s="2625"/>
      <c r="H19" s="2627"/>
      <c r="I19" s="2627"/>
      <c r="J19" s="2627"/>
      <c r="K19" s="2627"/>
      <c r="L19" s="2627"/>
      <c r="M19" s="2627"/>
      <c r="N19" s="2627"/>
      <c r="O19" s="2627"/>
      <c r="P19" s="1379"/>
      <c r="Q19" s="1379"/>
      <c r="R19" s="1379"/>
      <c r="S19" s="1379"/>
      <c r="T19" s="1379"/>
      <c r="U19" s="1379"/>
      <c r="V19" s="1379"/>
      <c r="W19" s="1379"/>
      <c r="X19" s="1379"/>
      <c r="Y19" s="1379"/>
      <c r="Z19" s="1379"/>
      <c r="AA19" s="1379"/>
      <c r="AB19" s="1379"/>
      <c r="AC19" s="1379"/>
      <c r="AD19" s="1379"/>
      <c r="AE19" s="1379"/>
      <c r="AF19" s="1379"/>
      <c r="AG19" s="1379"/>
      <c r="AH19" s="1379"/>
      <c r="AI19" s="1379"/>
      <c r="AJ19" s="1379"/>
      <c r="AK19" s="1379"/>
      <c r="AL19" s="1052"/>
      <c r="AM19" s="2615" t="s">
        <v>6839</v>
      </c>
      <c r="AN19" s="2615"/>
      <c r="AO19" s="2615"/>
      <c r="AP19" s="2615"/>
      <c r="AQ19" s="2615"/>
      <c r="AR19" s="2615"/>
      <c r="AS19" s="2615"/>
      <c r="AT19" s="2615"/>
      <c r="AU19" s="2616" t="s">
        <v>625</v>
      </c>
      <c r="AV19" s="2616"/>
      <c r="AW19" s="2616"/>
      <c r="AX19" s="2616"/>
      <c r="AY19" s="2616"/>
      <c r="AZ19" s="2616"/>
      <c r="BA19" s="2616"/>
      <c r="BB19" s="2616"/>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1"/>
      <c r="BX19" s="1052"/>
      <c r="BY19" s="1052"/>
    </row>
    <row r="20" spans="2:77" ht="15" customHeight="1" x14ac:dyDescent="0.15">
      <c r="B20" s="1059"/>
      <c r="C20" s="1060"/>
      <c r="D20" s="1060"/>
      <c r="E20" s="1060"/>
      <c r="F20" s="1060"/>
      <c r="G20" s="1060"/>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1"/>
      <c r="AL20" s="1052"/>
      <c r="AM20" s="2608"/>
      <c r="AN20" s="2608"/>
      <c r="AO20" s="2608"/>
      <c r="AP20" s="2608"/>
      <c r="AQ20" s="2608"/>
      <c r="AR20" s="2608"/>
      <c r="AS20" s="2608"/>
      <c r="AT20" s="2608"/>
      <c r="AU20" s="2608"/>
      <c r="AV20" s="2608"/>
      <c r="AW20" s="2608"/>
      <c r="AX20" s="2608"/>
      <c r="AY20" s="2608"/>
      <c r="AZ20" s="2608"/>
      <c r="BA20" s="2608"/>
      <c r="BB20" s="2608"/>
      <c r="BC20" s="1052"/>
      <c r="BD20" s="1052"/>
      <c r="BE20" s="1052"/>
      <c r="BF20" s="1052"/>
      <c r="BG20" s="1052"/>
      <c r="BH20" s="1052"/>
      <c r="BI20" s="1052"/>
      <c r="BJ20" s="1052"/>
      <c r="BK20" s="1052"/>
      <c r="BL20" s="1052"/>
      <c r="BM20" s="1052"/>
      <c r="BN20" s="1052"/>
      <c r="BO20" s="1052"/>
      <c r="BP20" s="1052"/>
      <c r="BQ20" s="1052"/>
      <c r="BR20" s="1052"/>
      <c r="BS20" s="1052"/>
      <c r="BT20" s="1052"/>
      <c r="BU20" s="1052"/>
      <c r="BV20" s="1052"/>
      <c r="BW20" s="1051"/>
      <c r="BX20" s="1052"/>
      <c r="BY20" s="1052"/>
    </row>
    <row r="21" spans="2:77" ht="15" customHeight="1" x14ac:dyDescent="0.15">
      <c r="B21" s="1062"/>
      <c r="C21" s="1063"/>
      <c r="D21" s="1063"/>
      <c r="E21" s="1063"/>
      <c r="F21" s="1063"/>
      <c r="G21" s="1063"/>
      <c r="H21" s="1063"/>
      <c r="I21" s="1063"/>
      <c r="J21" s="1063"/>
      <c r="K21" s="1063"/>
      <c r="L21" s="1063"/>
      <c r="M21" s="1063"/>
      <c r="N21" s="1063"/>
      <c r="O21" s="1063"/>
      <c r="P21" s="1063"/>
      <c r="Q21" s="1063"/>
      <c r="R21" s="1063"/>
      <c r="S21" s="1063"/>
      <c r="T21" s="1063"/>
      <c r="U21" s="1063"/>
      <c r="V21" s="1063"/>
      <c r="W21" s="1063"/>
      <c r="X21" s="1063"/>
      <c r="Y21" s="1063"/>
      <c r="Z21" s="1063"/>
      <c r="AA21" s="1063"/>
      <c r="AB21" s="1063"/>
      <c r="AC21" s="1063"/>
      <c r="AD21" s="1063"/>
      <c r="AE21" s="1063"/>
      <c r="AF21" s="1063"/>
      <c r="AG21" s="1063"/>
      <c r="AH21" s="1063"/>
      <c r="AI21" s="1063"/>
      <c r="AJ21" s="1063"/>
      <c r="AK21" s="1064"/>
      <c r="AL21" s="1052"/>
      <c r="AM21" s="1380" t="str">
        <f>IF(AM20=0,""," 実施日")</f>
        <v/>
      </c>
      <c r="AN21" s="1381"/>
      <c r="AO21" s="1381"/>
      <c r="AP21" s="1381"/>
      <c r="AQ21" s="1381"/>
      <c r="AR21" s="1381"/>
      <c r="AS21" s="1381"/>
      <c r="AT21" s="1381"/>
      <c r="AU21" s="1381"/>
      <c r="AV21" s="1381"/>
      <c r="AW21" s="1382"/>
      <c r="AX21" s="1380"/>
      <c r="AY21" s="2589" t="str">
        <f>IFERROR(IF(AM20=0,"",VLOOKUP(AM20,活動記録写真用,BX21,FALSE)),"")</f>
        <v/>
      </c>
      <c r="AZ21" s="2589"/>
      <c r="BA21" s="2589"/>
      <c r="BB21" s="2589"/>
      <c r="BC21" s="2589"/>
      <c r="BD21" s="2589"/>
      <c r="BE21" s="2589"/>
      <c r="BF21" s="2589"/>
      <c r="BG21" s="2589"/>
      <c r="BH21" s="2589"/>
      <c r="BI21" s="2589"/>
      <c r="BJ21" s="2589"/>
      <c r="BK21" s="2589"/>
      <c r="BL21" s="2589"/>
      <c r="BM21" s="2589"/>
      <c r="BN21" s="2589"/>
      <c r="BO21" s="2589"/>
      <c r="BP21" s="2589"/>
      <c r="BQ21" s="2589"/>
      <c r="BR21" s="2589"/>
      <c r="BS21" s="2589"/>
      <c r="BT21" s="2589"/>
      <c r="BU21" s="2589"/>
      <c r="BV21" s="2590"/>
      <c r="BW21" s="1051"/>
      <c r="BX21" s="1065">
        <v>2</v>
      </c>
      <c r="BY21" s="1052"/>
    </row>
    <row r="22" spans="2:77" ht="15" customHeight="1" x14ac:dyDescent="0.15">
      <c r="B22" s="1062"/>
      <c r="C22" s="1063"/>
      <c r="D22" s="1063"/>
      <c r="E22" s="1063"/>
      <c r="F22" s="1063"/>
      <c r="G22" s="1063"/>
      <c r="H22" s="1063"/>
      <c r="I22" s="1063"/>
      <c r="J22" s="1063"/>
      <c r="K22" s="1063"/>
      <c r="L22" s="1063"/>
      <c r="M22" s="1063"/>
      <c r="N22" s="1063"/>
      <c r="O22" s="1063"/>
      <c r="P22" s="1063"/>
      <c r="Q22" s="1063"/>
      <c r="R22" s="1063"/>
      <c r="S22" s="1063"/>
      <c r="T22" s="1063"/>
      <c r="U22" s="1063"/>
      <c r="V22" s="1063"/>
      <c r="W22" s="1063"/>
      <c r="X22" s="1063"/>
      <c r="Y22" s="1063"/>
      <c r="Z22" s="1063"/>
      <c r="AA22" s="1063"/>
      <c r="AB22" s="1063"/>
      <c r="AC22" s="1063"/>
      <c r="AD22" s="1063"/>
      <c r="AE22" s="1063"/>
      <c r="AF22" s="1063"/>
      <c r="AG22" s="1063"/>
      <c r="AH22" s="1063"/>
      <c r="AI22" s="1063"/>
      <c r="AJ22" s="1063"/>
      <c r="AK22" s="1064"/>
      <c r="AL22" s="1052"/>
      <c r="AM22" s="1380" t="str">
        <f>IF(AM20=0,""," 支払区分")</f>
        <v/>
      </c>
      <c r="AN22" s="1383"/>
      <c r="AO22" s="1383"/>
      <c r="AP22" s="1383"/>
      <c r="AQ22" s="1383"/>
      <c r="AR22" s="1383"/>
      <c r="AS22" s="1383"/>
      <c r="AT22" s="1383"/>
      <c r="AU22" s="1383"/>
      <c r="AV22" s="1383"/>
      <c r="AW22" s="1382"/>
      <c r="AX22" s="1380"/>
      <c r="AY22" s="2591" t="str">
        <f>IFERROR(IF(AU20=0,"",IF(AU20=999,VLOOKUP(AM20,活動記録写真用,BY22,FALSE),VLOOKUP(AU20,【選択肢】!$T$3:$X$90,BX22,FALSE))),"")</f>
        <v/>
      </c>
      <c r="AZ22" s="2591"/>
      <c r="BA22" s="2591"/>
      <c r="BB22" s="2591"/>
      <c r="BC22" s="2591"/>
      <c r="BD22" s="2591"/>
      <c r="BE22" s="2591"/>
      <c r="BF22" s="2591"/>
      <c r="BG22" s="2591"/>
      <c r="BH22" s="2591"/>
      <c r="BI22" s="2591"/>
      <c r="BJ22" s="2591"/>
      <c r="BK22" s="2591"/>
      <c r="BL22" s="2591"/>
      <c r="BM22" s="2591"/>
      <c r="BN22" s="2591"/>
      <c r="BO22" s="2591"/>
      <c r="BP22" s="2591"/>
      <c r="BQ22" s="2591"/>
      <c r="BR22" s="2591"/>
      <c r="BS22" s="2591"/>
      <c r="BT22" s="2591"/>
      <c r="BU22" s="2591"/>
      <c r="BV22" s="2592"/>
      <c r="BW22" s="1051"/>
      <c r="BX22" s="1066">
        <v>2</v>
      </c>
      <c r="BY22" s="1067">
        <v>13</v>
      </c>
    </row>
    <row r="23" spans="2:77" ht="15" customHeight="1" x14ac:dyDescent="0.15">
      <c r="B23" s="1062"/>
      <c r="C23" s="1063"/>
      <c r="D23" s="1063"/>
      <c r="E23" s="1063"/>
      <c r="F23" s="1063"/>
      <c r="G23" s="1063"/>
      <c r="H23" s="1063"/>
      <c r="I23" s="1063"/>
      <c r="J23" s="1063"/>
      <c r="K23" s="1063"/>
      <c r="L23" s="1063"/>
      <c r="M23" s="1063"/>
      <c r="N23" s="1063"/>
      <c r="O23" s="1063"/>
      <c r="P23" s="1063"/>
      <c r="Q23" s="1063"/>
      <c r="R23" s="1063"/>
      <c r="S23" s="1063"/>
      <c r="T23" s="1063"/>
      <c r="U23" s="1063"/>
      <c r="V23" s="1063"/>
      <c r="W23" s="1063"/>
      <c r="X23" s="1063"/>
      <c r="Y23" s="1063"/>
      <c r="Z23" s="1063"/>
      <c r="AA23" s="1063"/>
      <c r="AB23" s="1063"/>
      <c r="AC23" s="1063"/>
      <c r="AD23" s="1063"/>
      <c r="AE23" s="1063"/>
      <c r="AF23" s="1063"/>
      <c r="AG23" s="1063"/>
      <c r="AH23" s="1063"/>
      <c r="AI23" s="1063"/>
      <c r="AJ23" s="1063"/>
      <c r="AK23" s="1064"/>
      <c r="AL23" s="1052"/>
      <c r="AM23" s="1380" t="str">
        <f>IF(AM20=0,""," 活動区分")</f>
        <v/>
      </c>
      <c r="AN23" s="1381"/>
      <c r="AO23" s="1381"/>
      <c r="AP23" s="1381"/>
      <c r="AQ23" s="1381"/>
      <c r="AR23" s="1381"/>
      <c r="AS23" s="1381"/>
      <c r="AT23" s="1381"/>
      <c r="AU23" s="1381"/>
      <c r="AV23" s="1381"/>
      <c r="AW23" s="1382"/>
      <c r="AX23" s="1380"/>
      <c r="AY23" s="2591" t="str">
        <f>IFERROR(IF(AU20=0,"",IF(AU20=999,VLOOKUP(AM20,活動記録写真用,BY23,FALSE),VLOOKUP(AU20,【選択肢】!$T$3:$X$90,BX23,FALSE))),"")</f>
        <v/>
      </c>
      <c r="AZ23" s="2591"/>
      <c r="BA23" s="2591"/>
      <c r="BB23" s="2591"/>
      <c r="BC23" s="2591"/>
      <c r="BD23" s="2591"/>
      <c r="BE23" s="2591"/>
      <c r="BF23" s="2591"/>
      <c r="BG23" s="2591"/>
      <c r="BH23" s="2591"/>
      <c r="BI23" s="2591"/>
      <c r="BJ23" s="2591"/>
      <c r="BK23" s="2591"/>
      <c r="BL23" s="2591"/>
      <c r="BM23" s="2591"/>
      <c r="BN23" s="2591"/>
      <c r="BO23" s="2591"/>
      <c r="BP23" s="2591"/>
      <c r="BQ23" s="2591"/>
      <c r="BR23" s="2591"/>
      <c r="BS23" s="2591"/>
      <c r="BT23" s="2591"/>
      <c r="BU23" s="2591"/>
      <c r="BV23" s="2592"/>
      <c r="BW23" s="1051"/>
      <c r="BX23" s="1066">
        <v>3</v>
      </c>
      <c r="BY23" s="1067">
        <v>14</v>
      </c>
    </row>
    <row r="24" spans="2:77" x14ac:dyDescent="0.15">
      <c r="B24" s="1062"/>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4"/>
      <c r="AL24" s="1052"/>
      <c r="AM24" s="2593" t="str">
        <f>IF(AM20=0,""," 活動項目")</f>
        <v/>
      </c>
      <c r="AN24" s="2594"/>
      <c r="AO24" s="2594"/>
      <c r="AP24" s="2594"/>
      <c r="AQ24" s="2594"/>
      <c r="AR24" s="2594"/>
      <c r="AS24" s="2594"/>
      <c r="AT24" s="2594"/>
      <c r="AU24" s="2594"/>
      <c r="AV24" s="2594"/>
      <c r="AW24" s="2595"/>
      <c r="AX24" s="1384"/>
      <c r="AY24" s="2602" t="str">
        <f>IFERROR(IF(AU20=0,"",IF(AU20=999,VLOOKUP(AM20,活動記録写真用,BY24,FALSE),VLOOKUP(AU20,【選択肢】!$T$3:$X$90,BX24,FALSE))),"")</f>
        <v/>
      </c>
      <c r="AZ24" s="2602"/>
      <c r="BA24" s="2602"/>
      <c r="BB24" s="2602"/>
      <c r="BC24" s="2602"/>
      <c r="BD24" s="2602"/>
      <c r="BE24" s="2602"/>
      <c r="BF24" s="2602"/>
      <c r="BG24" s="2602"/>
      <c r="BH24" s="2602"/>
      <c r="BI24" s="2602"/>
      <c r="BJ24" s="2602"/>
      <c r="BK24" s="2602"/>
      <c r="BL24" s="2602"/>
      <c r="BM24" s="2602"/>
      <c r="BN24" s="2602"/>
      <c r="BO24" s="2602"/>
      <c r="BP24" s="2602"/>
      <c r="BQ24" s="2602"/>
      <c r="BR24" s="2602"/>
      <c r="BS24" s="2602"/>
      <c r="BT24" s="2602"/>
      <c r="BU24" s="2602"/>
      <c r="BV24" s="2603"/>
      <c r="BW24" s="1051"/>
      <c r="BX24" s="2618">
        <v>5</v>
      </c>
      <c r="BY24" s="2617">
        <v>15</v>
      </c>
    </row>
    <row r="25" spans="2:77" x14ac:dyDescent="0.15">
      <c r="B25" s="1062"/>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4"/>
      <c r="AL25" s="1052"/>
      <c r="AM25" s="2596"/>
      <c r="AN25" s="2597"/>
      <c r="AO25" s="2597"/>
      <c r="AP25" s="2597"/>
      <c r="AQ25" s="2597"/>
      <c r="AR25" s="2597"/>
      <c r="AS25" s="2597"/>
      <c r="AT25" s="2597"/>
      <c r="AU25" s="2597"/>
      <c r="AV25" s="2597"/>
      <c r="AW25" s="2598"/>
      <c r="AX25" s="1385"/>
      <c r="AY25" s="2604"/>
      <c r="AZ25" s="2604"/>
      <c r="BA25" s="2604"/>
      <c r="BB25" s="2604"/>
      <c r="BC25" s="2604"/>
      <c r="BD25" s="2604"/>
      <c r="BE25" s="2604"/>
      <c r="BF25" s="2604"/>
      <c r="BG25" s="2604"/>
      <c r="BH25" s="2604"/>
      <c r="BI25" s="2604"/>
      <c r="BJ25" s="2604"/>
      <c r="BK25" s="2604"/>
      <c r="BL25" s="2604"/>
      <c r="BM25" s="2604"/>
      <c r="BN25" s="2604"/>
      <c r="BO25" s="2604"/>
      <c r="BP25" s="2604"/>
      <c r="BQ25" s="2604"/>
      <c r="BR25" s="2604"/>
      <c r="BS25" s="2604"/>
      <c r="BT25" s="2604"/>
      <c r="BU25" s="2604"/>
      <c r="BV25" s="2605"/>
      <c r="BW25" s="1051"/>
      <c r="BX25" s="2618"/>
      <c r="BY25" s="2617"/>
    </row>
    <row r="26" spans="2:77" x14ac:dyDescent="0.15">
      <c r="B26" s="1062"/>
      <c r="C26" s="1063"/>
      <c r="D26" s="1063"/>
      <c r="E26" s="1063"/>
      <c r="F26" s="1063"/>
      <c r="G26" s="1063"/>
      <c r="H26" s="1063"/>
      <c r="I26" s="1063"/>
      <c r="J26" s="1063"/>
      <c r="K26" s="1063"/>
      <c r="L26" s="1063"/>
      <c r="M26" s="1063"/>
      <c r="N26" s="1063"/>
      <c r="O26" s="1063"/>
      <c r="P26" s="1063"/>
      <c r="Q26" s="1063"/>
      <c r="R26" s="1063"/>
      <c r="S26" s="1063"/>
      <c r="T26" s="1063"/>
      <c r="U26" s="1063"/>
      <c r="V26" s="1063"/>
      <c r="W26" s="1063"/>
      <c r="X26" s="1063"/>
      <c r="Y26" s="1063"/>
      <c r="Z26" s="1063"/>
      <c r="AA26" s="1063"/>
      <c r="AB26" s="1063"/>
      <c r="AC26" s="1063"/>
      <c r="AD26" s="1063"/>
      <c r="AE26" s="1063"/>
      <c r="AF26" s="1063"/>
      <c r="AG26" s="1063"/>
      <c r="AH26" s="1063"/>
      <c r="AI26" s="1063"/>
      <c r="AJ26" s="1063"/>
      <c r="AK26" s="1064"/>
      <c r="AL26" s="1052"/>
      <c r="AM26" s="2596"/>
      <c r="AN26" s="2597"/>
      <c r="AO26" s="2597"/>
      <c r="AP26" s="2597"/>
      <c r="AQ26" s="2597"/>
      <c r="AR26" s="2597"/>
      <c r="AS26" s="2597"/>
      <c r="AT26" s="2597"/>
      <c r="AU26" s="2597"/>
      <c r="AV26" s="2597"/>
      <c r="AW26" s="2598"/>
      <c r="AX26" s="1385"/>
      <c r="AY26" s="2604"/>
      <c r="AZ26" s="2604"/>
      <c r="BA26" s="2604"/>
      <c r="BB26" s="2604"/>
      <c r="BC26" s="2604"/>
      <c r="BD26" s="2604"/>
      <c r="BE26" s="2604"/>
      <c r="BF26" s="2604"/>
      <c r="BG26" s="2604"/>
      <c r="BH26" s="2604"/>
      <c r="BI26" s="2604"/>
      <c r="BJ26" s="2604"/>
      <c r="BK26" s="2604"/>
      <c r="BL26" s="2604"/>
      <c r="BM26" s="2604"/>
      <c r="BN26" s="2604"/>
      <c r="BO26" s="2604"/>
      <c r="BP26" s="2604"/>
      <c r="BQ26" s="2604"/>
      <c r="BR26" s="2604"/>
      <c r="BS26" s="2604"/>
      <c r="BT26" s="2604"/>
      <c r="BU26" s="2604"/>
      <c r="BV26" s="2605"/>
      <c r="BW26" s="1051"/>
      <c r="BX26" s="2618"/>
      <c r="BY26" s="2617"/>
    </row>
    <row r="27" spans="2:77" x14ac:dyDescent="0.15">
      <c r="B27" s="1062"/>
      <c r="C27" s="1063"/>
      <c r="D27" s="1063"/>
      <c r="E27" s="1063"/>
      <c r="F27" s="1063"/>
      <c r="G27" s="1063"/>
      <c r="H27" s="1063"/>
      <c r="I27" s="1063"/>
      <c r="J27" s="1063"/>
      <c r="K27" s="1063"/>
      <c r="L27" s="1063"/>
      <c r="M27" s="1063"/>
      <c r="N27" s="1063"/>
      <c r="O27" s="1063"/>
      <c r="P27" s="1063"/>
      <c r="Q27" s="1063"/>
      <c r="R27" s="1063"/>
      <c r="S27" s="1063"/>
      <c r="T27" s="1063"/>
      <c r="U27" s="1063"/>
      <c r="V27" s="1063"/>
      <c r="W27" s="1063"/>
      <c r="X27" s="1063"/>
      <c r="Y27" s="1063"/>
      <c r="Z27" s="1063"/>
      <c r="AA27" s="1063"/>
      <c r="AB27" s="1063"/>
      <c r="AC27" s="1063"/>
      <c r="AD27" s="1063"/>
      <c r="AE27" s="1063"/>
      <c r="AF27" s="1063"/>
      <c r="AG27" s="1063"/>
      <c r="AH27" s="1063"/>
      <c r="AI27" s="1063"/>
      <c r="AJ27" s="1063"/>
      <c r="AK27" s="1064"/>
      <c r="AL27" s="1052"/>
      <c r="AM27" s="2599"/>
      <c r="AN27" s="2600"/>
      <c r="AO27" s="2600"/>
      <c r="AP27" s="2600"/>
      <c r="AQ27" s="2600"/>
      <c r="AR27" s="2600"/>
      <c r="AS27" s="2600"/>
      <c r="AT27" s="2600"/>
      <c r="AU27" s="2600"/>
      <c r="AV27" s="2600"/>
      <c r="AW27" s="2601"/>
      <c r="AX27" s="1385"/>
      <c r="AY27" s="2606"/>
      <c r="AZ27" s="2606"/>
      <c r="BA27" s="2606"/>
      <c r="BB27" s="2606"/>
      <c r="BC27" s="2606"/>
      <c r="BD27" s="2606"/>
      <c r="BE27" s="2606"/>
      <c r="BF27" s="2606"/>
      <c r="BG27" s="2606"/>
      <c r="BH27" s="2606"/>
      <c r="BI27" s="2606"/>
      <c r="BJ27" s="2606"/>
      <c r="BK27" s="2606"/>
      <c r="BL27" s="2606"/>
      <c r="BM27" s="2606"/>
      <c r="BN27" s="2606"/>
      <c r="BO27" s="2606"/>
      <c r="BP27" s="2606"/>
      <c r="BQ27" s="2606"/>
      <c r="BR27" s="2606"/>
      <c r="BS27" s="2606"/>
      <c r="BT27" s="2606"/>
      <c r="BU27" s="2606"/>
      <c r="BV27" s="2607"/>
      <c r="BW27" s="1051"/>
      <c r="BX27" s="2618"/>
      <c r="BY27" s="2617"/>
    </row>
    <row r="28" spans="2:77" ht="15" customHeight="1" x14ac:dyDescent="0.15">
      <c r="B28" s="1062"/>
      <c r="C28" s="1063"/>
      <c r="D28" s="1063"/>
      <c r="E28" s="1063"/>
      <c r="F28" s="1063"/>
      <c r="G28" s="1063"/>
      <c r="H28" s="1063"/>
      <c r="I28" s="1063"/>
      <c r="J28" s="1063"/>
      <c r="K28" s="1063"/>
      <c r="L28" s="1063"/>
      <c r="M28" s="1063"/>
      <c r="N28" s="1063"/>
      <c r="O28" s="1063"/>
      <c r="P28" s="1063"/>
      <c r="Q28" s="1063"/>
      <c r="R28" s="1063"/>
      <c r="S28" s="1063"/>
      <c r="T28" s="1063"/>
      <c r="U28" s="1063"/>
      <c r="V28" s="1063"/>
      <c r="W28" s="1063"/>
      <c r="X28" s="1063"/>
      <c r="Y28" s="1063"/>
      <c r="Z28" s="1063"/>
      <c r="AA28" s="1063"/>
      <c r="AB28" s="1063"/>
      <c r="AC28" s="1063"/>
      <c r="AD28" s="1063"/>
      <c r="AE28" s="1063"/>
      <c r="AF28" s="1063"/>
      <c r="AG28" s="1063"/>
      <c r="AH28" s="1063"/>
      <c r="AI28" s="1063"/>
      <c r="AJ28" s="1063"/>
      <c r="AK28" s="1064"/>
      <c r="AL28" s="1052"/>
      <c r="AM28" s="2593" t="str">
        <f>IF(AM20=0,""," 備考")</f>
        <v/>
      </c>
      <c r="AN28" s="2594"/>
      <c r="AO28" s="2594"/>
      <c r="AP28" s="2594"/>
      <c r="AQ28" s="2594"/>
      <c r="AR28" s="2594"/>
      <c r="AS28" s="2594"/>
      <c r="AT28" s="2594"/>
      <c r="AU28" s="2594"/>
      <c r="AV28" s="2594"/>
      <c r="AW28" s="2595"/>
      <c r="AX28" s="1386"/>
      <c r="AY28" s="2602" t="str">
        <f>IFERROR(IF(AM20=0,"",IF((VLOOKUP(AM20,活動記録写真用,BX28,FALSE))="","",VLOOKUP(AM20,活動記録写真用,BX28,FALSE))),"")</f>
        <v/>
      </c>
      <c r="AZ28" s="2602"/>
      <c r="BA28" s="2602"/>
      <c r="BB28" s="2602"/>
      <c r="BC28" s="2602"/>
      <c r="BD28" s="2602"/>
      <c r="BE28" s="2602"/>
      <c r="BF28" s="2602"/>
      <c r="BG28" s="2602"/>
      <c r="BH28" s="2602"/>
      <c r="BI28" s="2602"/>
      <c r="BJ28" s="2602"/>
      <c r="BK28" s="2602"/>
      <c r="BL28" s="2602"/>
      <c r="BM28" s="2602"/>
      <c r="BN28" s="2602"/>
      <c r="BO28" s="2602"/>
      <c r="BP28" s="2602"/>
      <c r="BQ28" s="2602"/>
      <c r="BR28" s="2602"/>
      <c r="BS28" s="2602"/>
      <c r="BT28" s="2602"/>
      <c r="BU28" s="2602"/>
      <c r="BV28" s="2603"/>
      <c r="BW28" s="1051"/>
      <c r="BX28" s="1066">
        <v>16</v>
      </c>
      <c r="BY28" s="1052"/>
    </row>
    <row r="29" spans="2:77" ht="15" customHeight="1" x14ac:dyDescent="0.15">
      <c r="B29" s="1062"/>
      <c r="C29" s="1063"/>
      <c r="D29" s="1063"/>
      <c r="E29" s="1063"/>
      <c r="F29" s="1063"/>
      <c r="G29" s="1063"/>
      <c r="H29" s="1063"/>
      <c r="I29" s="1063"/>
      <c r="J29" s="1063"/>
      <c r="K29" s="1063"/>
      <c r="L29" s="1063"/>
      <c r="M29" s="1063"/>
      <c r="N29" s="1063"/>
      <c r="O29" s="1063"/>
      <c r="P29" s="1063"/>
      <c r="Q29" s="1063"/>
      <c r="R29" s="1063"/>
      <c r="S29" s="1063"/>
      <c r="T29" s="1063"/>
      <c r="U29" s="1063"/>
      <c r="V29" s="1063"/>
      <c r="W29" s="1063"/>
      <c r="X29" s="1063"/>
      <c r="Y29" s="1063"/>
      <c r="Z29" s="1063"/>
      <c r="AA29" s="1063"/>
      <c r="AB29" s="1063"/>
      <c r="AC29" s="1063"/>
      <c r="AD29" s="1063"/>
      <c r="AE29" s="1063"/>
      <c r="AF29" s="1063"/>
      <c r="AG29" s="1063"/>
      <c r="AH29" s="1063"/>
      <c r="AI29" s="1063"/>
      <c r="AJ29" s="1063"/>
      <c r="AK29" s="1064"/>
      <c r="AL29" s="1052"/>
      <c r="AM29" s="2599"/>
      <c r="AN29" s="2600"/>
      <c r="AO29" s="2600"/>
      <c r="AP29" s="2600"/>
      <c r="AQ29" s="2600"/>
      <c r="AR29" s="2600"/>
      <c r="AS29" s="2600"/>
      <c r="AT29" s="2600"/>
      <c r="AU29" s="2600"/>
      <c r="AV29" s="2600"/>
      <c r="AW29" s="2601"/>
      <c r="AX29" s="1387"/>
      <c r="AY29" s="2606"/>
      <c r="AZ29" s="2606"/>
      <c r="BA29" s="2606"/>
      <c r="BB29" s="2606"/>
      <c r="BC29" s="2606"/>
      <c r="BD29" s="2606"/>
      <c r="BE29" s="2606"/>
      <c r="BF29" s="2606"/>
      <c r="BG29" s="2606"/>
      <c r="BH29" s="2606"/>
      <c r="BI29" s="2606"/>
      <c r="BJ29" s="2606"/>
      <c r="BK29" s="2606"/>
      <c r="BL29" s="2606"/>
      <c r="BM29" s="2606"/>
      <c r="BN29" s="2606"/>
      <c r="BO29" s="2606"/>
      <c r="BP29" s="2606"/>
      <c r="BQ29" s="2606"/>
      <c r="BR29" s="2606"/>
      <c r="BS29" s="2606"/>
      <c r="BT29" s="2606"/>
      <c r="BU29" s="2606"/>
      <c r="BV29" s="2607"/>
      <c r="BW29" s="1051"/>
      <c r="BX29" s="1052"/>
      <c r="BY29" s="1052"/>
    </row>
    <row r="30" spans="2:77" ht="15" customHeight="1" x14ac:dyDescent="0.15">
      <c r="B30" s="1062"/>
      <c r="C30" s="1063"/>
      <c r="D30" s="1063"/>
      <c r="E30" s="1063"/>
      <c r="F30" s="1063"/>
      <c r="G30" s="1063"/>
      <c r="H30" s="1063"/>
      <c r="I30" s="1063"/>
      <c r="J30" s="1063"/>
      <c r="K30" s="1063"/>
      <c r="L30" s="1063"/>
      <c r="M30" s="1063"/>
      <c r="N30" s="1063"/>
      <c r="O30" s="1063"/>
      <c r="P30" s="1063"/>
      <c r="Q30" s="1063"/>
      <c r="R30" s="1063"/>
      <c r="S30" s="1063"/>
      <c r="T30" s="1063"/>
      <c r="U30" s="1063"/>
      <c r="V30" s="1063"/>
      <c r="W30" s="1063"/>
      <c r="X30" s="1063"/>
      <c r="Y30" s="1063"/>
      <c r="Z30" s="1063"/>
      <c r="AA30" s="1063"/>
      <c r="AB30" s="1063"/>
      <c r="AC30" s="1063"/>
      <c r="AD30" s="1063"/>
      <c r="AE30" s="1063"/>
      <c r="AF30" s="1063"/>
      <c r="AG30" s="1063"/>
      <c r="AH30" s="1063"/>
      <c r="AI30" s="1063"/>
      <c r="AJ30" s="1063"/>
      <c r="AK30" s="1064"/>
      <c r="AL30" s="1052"/>
      <c r="AM30" s="2619"/>
      <c r="AN30" s="2620"/>
      <c r="AO30" s="2620"/>
      <c r="AP30" s="2620"/>
      <c r="AQ30" s="2620"/>
      <c r="AR30" s="2620"/>
      <c r="AS30" s="2620"/>
      <c r="AT30" s="2620"/>
      <c r="AU30" s="2620"/>
      <c r="AV30" s="2620"/>
      <c r="AW30" s="2621"/>
      <c r="AX30" s="2622"/>
      <c r="AY30" s="2623"/>
      <c r="AZ30" s="2623"/>
      <c r="BA30" s="2623"/>
      <c r="BB30" s="2623"/>
      <c r="BC30" s="2623"/>
      <c r="BD30" s="2623"/>
      <c r="BE30" s="2623"/>
      <c r="BF30" s="2623"/>
      <c r="BG30" s="2623"/>
      <c r="BH30" s="2623"/>
      <c r="BI30" s="2623"/>
      <c r="BJ30" s="2623"/>
      <c r="BK30" s="2623"/>
      <c r="BL30" s="2623"/>
      <c r="BM30" s="2623"/>
      <c r="BN30" s="2623"/>
      <c r="BO30" s="2623"/>
      <c r="BP30" s="2623"/>
      <c r="BQ30" s="2623"/>
      <c r="BR30" s="2623"/>
      <c r="BS30" s="2623"/>
      <c r="BT30" s="2623"/>
      <c r="BU30" s="2623"/>
      <c r="BV30" s="2624"/>
      <c r="BW30" s="1051"/>
      <c r="BX30" s="1052"/>
      <c r="BY30" s="1052"/>
    </row>
    <row r="31" spans="2:77" ht="15" customHeight="1" x14ac:dyDescent="0.15">
      <c r="B31" s="1062"/>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c r="AI31" s="1063"/>
      <c r="AJ31" s="1063"/>
      <c r="AK31" s="1064"/>
      <c r="AL31" s="1052"/>
      <c r="AM31" s="2619"/>
      <c r="AN31" s="2620"/>
      <c r="AO31" s="2620"/>
      <c r="AP31" s="2620"/>
      <c r="AQ31" s="2620"/>
      <c r="AR31" s="2620"/>
      <c r="AS31" s="2620"/>
      <c r="AT31" s="2620"/>
      <c r="AU31" s="2620"/>
      <c r="AV31" s="2620"/>
      <c r="AW31" s="2621"/>
      <c r="AX31" s="2622"/>
      <c r="AY31" s="2623"/>
      <c r="AZ31" s="2623"/>
      <c r="BA31" s="2623"/>
      <c r="BB31" s="2623"/>
      <c r="BC31" s="2623"/>
      <c r="BD31" s="2623"/>
      <c r="BE31" s="2623"/>
      <c r="BF31" s="2623"/>
      <c r="BG31" s="2623"/>
      <c r="BH31" s="2623"/>
      <c r="BI31" s="2623"/>
      <c r="BJ31" s="2623"/>
      <c r="BK31" s="2623"/>
      <c r="BL31" s="2623"/>
      <c r="BM31" s="2623"/>
      <c r="BN31" s="2623"/>
      <c r="BO31" s="2623"/>
      <c r="BP31" s="2623"/>
      <c r="BQ31" s="2623"/>
      <c r="BR31" s="2623"/>
      <c r="BS31" s="2623"/>
      <c r="BT31" s="2623"/>
      <c r="BU31" s="2623"/>
      <c r="BV31" s="2624"/>
      <c r="BW31" s="1051"/>
      <c r="BX31" s="1052"/>
      <c r="BY31" s="1052"/>
    </row>
    <row r="32" spans="2:77" ht="15" customHeight="1" x14ac:dyDescent="0.15">
      <c r="B32" s="1068"/>
      <c r="C32" s="1069"/>
      <c r="D32" s="1069"/>
      <c r="E32" s="1069"/>
      <c r="F32" s="1069"/>
      <c r="G32" s="1069"/>
      <c r="H32" s="1069"/>
      <c r="I32" s="1069"/>
      <c r="J32" s="1069"/>
      <c r="K32" s="1069"/>
      <c r="L32" s="1069"/>
      <c r="M32" s="1069"/>
      <c r="N32" s="1069"/>
      <c r="O32" s="1069"/>
      <c r="P32" s="1069"/>
      <c r="Q32" s="1069"/>
      <c r="R32" s="1069"/>
      <c r="S32" s="1069"/>
      <c r="T32" s="1069"/>
      <c r="U32" s="1069"/>
      <c r="V32" s="1069"/>
      <c r="W32" s="1069"/>
      <c r="X32" s="1069"/>
      <c r="Y32" s="1069"/>
      <c r="Z32" s="1069"/>
      <c r="AA32" s="1069"/>
      <c r="AB32" s="1069"/>
      <c r="AC32" s="1069"/>
      <c r="AD32" s="1069"/>
      <c r="AE32" s="1069"/>
      <c r="AF32" s="1069"/>
      <c r="AG32" s="1069"/>
      <c r="AH32" s="1069"/>
      <c r="AI32" s="1069"/>
      <c r="AJ32" s="1069"/>
      <c r="AK32" s="1070"/>
      <c r="AL32" s="1052"/>
      <c r="AM32" s="2619"/>
      <c r="AN32" s="2620"/>
      <c r="AO32" s="2620"/>
      <c r="AP32" s="2620"/>
      <c r="AQ32" s="2620"/>
      <c r="AR32" s="2620"/>
      <c r="AS32" s="2620"/>
      <c r="AT32" s="2620"/>
      <c r="AU32" s="2620"/>
      <c r="AV32" s="2620"/>
      <c r="AW32" s="2621"/>
      <c r="AX32" s="2622"/>
      <c r="AY32" s="2623"/>
      <c r="AZ32" s="2623"/>
      <c r="BA32" s="2623"/>
      <c r="BB32" s="2623"/>
      <c r="BC32" s="2623"/>
      <c r="BD32" s="2623"/>
      <c r="BE32" s="2623"/>
      <c r="BF32" s="2623"/>
      <c r="BG32" s="2623"/>
      <c r="BH32" s="2623"/>
      <c r="BI32" s="2623"/>
      <c r="BJ32" s="2623"/>
      <c r="BK32" s="2623"/>
      <c r="BL32" s="2623"/>
      <c r="BM32" s="2623"/>
      <c r="BN32" s="2623"/>
      <c r="BO32" s="2623"/>
      <c r="BP32" s="2623"/>
      <c r="BQ32" s="2623"/>
      <c r="BR32" s="2623"/>
      <c r="BS32" s="2623"/>
      <c r="BT32" s="2623"/>
      <c r="BU32" s="2623"/>
      <c r="BV32" s="2624"/>
      <c r="BW32" s="1051"/>
      <c r="BX32" s="1052"/>
      <c r="BY32" s="1052"/>
    </row>
    <row r="33" spans="2:77" x14ac:dyDescent="0.15">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072"/>
      <c r="AL33" s="1072"/>
      <c r="AM33" s="1073"/>
      <c r="AN33" s="1073"/>
      <c r="AO33" s="1073"/>
      <c r="AP33" s="1073"/>
      <c r="AQ33" s="1073"/>
      <c r="AR33" s="1073"/>
      <c r="AS33" s="1073"/>
      <c r="AT33" s="1073"/>
      <c r="AU33" s="1073"/>
      <c r="AV33" s="1073"/>
      <c r="AW33" s="1073"/>
      <c r="AX33" s="1072"/>
      <c r="AY33" s="1072"/>
      <c r="AZ33" s="1072"/>
      <c r="BA33" s="1072"/>
      <c r="BB33" s="1072"/>
      <c r="BC33" s="1072"/>
      <c r="BD33" s="1072"/>
      <c r="BE33" s="1072"/>
      <c r="BF33" s="1072"/>
      <c r="BG33" s="1072"/>
      <c r="BH33" s="1072"/>
      <c r="BI33" s="1072"/>
      <c r="BJ33" s="1072"/>
      <c r="BK33" s="1072"/>
      <c r="BL33" s="1072"/>
      <c r="BM33" s="1072"/>
      <c r="BN33" s="1072"/>
      <c r="BO33" s="1072"/>
      <c r="BP33" s="1072"/>
      <c r="BQ33" s="1072"/>
      <c r="BR33" s="1072"/>
      <c r="BS33" s="1072"/>
      <c r="BT33" s="1072"/>
      <c r="BU33" s="1072"/>
      <c r="BV33" s="1072"/>
      <c r="BW33" s="1071"/>
      <c r="BX33" s="1072"/>
      <c r="BY33" s="1072"/>
    </row>
    <row r="34" spans="2:77" ht="15" customHeight="1" x14ac:dyDescent="0.15">
      <c r="B34" s="2625" t="s">
        <v>6838</v>
      </c>
      <c r="C34" s="2625"/>
      <c r="D34" s="2625"/>
      <c r="E34" s="2625"/>
      <c r="F34" s="2625"/>
      <c r="G34" s="2625"/>
      <c r="H34" s="2627"/>
      <c r="I34" s="2627"/>
      <c r="J34" s="2627"/>
      <c r="K34" s="2627"/>
      <c r="L34" s="2627"/>
      <c r="M34" s="2627"/>
      <c r="N34" s="2627"/>
      <c r="O34" s="2627"/>
      <c r="P34" s="1379"/>
      <c r="Q34" s="1379"/>
      <c r="R34" s="1379"/>
      <c r="S34" s="1379"/>
      <c r="T34" s="1379"/>
      <c r="U34" s="1379"/>
      <c r="V34" s="1379"/>
      <c r="W34" s="1379"/>
      <c r="X34" s="1379"/>
      <c r="Y34" s="1379"/>
      <c r="Z34" s="1379"/>
      <c r="AA34" s="1379"/>
      <c r="AB34" s="1379"/>
      <c r="AC34" s="1379"/>
      <c r="AD34" s="1379"/>
      <c r="AE34" s="1379"/>
      <c r="AF34" s="1379"/>
      <c r="AG34" s="1379"/>
      <c r="AH34" s="1379"/>
      <c r="AI34" s="1379"/>
      <c r="AJ34" s="1379"/>
      <c r="AK34" s="1379"/>
      <c r="AL34" s="1052"/>
      <c r="AM34" s="2615" t="s">
        <v>6839</v>
      </c>
      <c r="AN34" s="2615"/>
      <c r="AO34" s="2615"/>
      <c r="AP34" s="2615"/>
      <c r="AQ34" s="2615"/>
      <c r="AR34" s="2615"/>
      <c r="AS34" s="2615"/>
      <c r="AT34" s="2615"/>
      <c r="AU34" s="2616" t="s">
        <v>625</v>
      </c>
      <c r="AV34" s="2616"/>
      <c r="AW34" s="2616"/>
      <c r="AX34" s="2616"/>
      <c r="AY34" s="2616"/>
      <c r="AZ34" s="2616"/>
      <c r="BA34" s="2616"/>
      <c r="BB34" s="2616"/>
      <c r="BC34" s="1052"/>
      <c r="BD34" s="1052"/>
      <c r="BE34" s="1052"/>
      <c r="BF34" s="1052"/>
      <c r="BG34" s="1052"/>
      <c r="BH34" s="1052"/>
      <c r="BI34" s="1052"/>
      <c r="BJ34" s="1052"/>
      <c r="BK34" s="1052"/>
      <c r="BL34" s="1052"/>
      <c r="BM34" s="1052"/>
      <c r="BN34" s="1052"/>
      <c r="BO34" s="1052"/>
      <c r="BP34" s="1052"/>
      <c r="BQ34" s="1052"/>
      <c r="BR34" s="1052"/>
      <c r="BS34" s="1052"/>
      <c r="BT34" s="1052"/>
      <c r="BU34" s="1052"/>
      <c r="BV34" s="1052"/>
      <c r="BW34" s="1051"/>
      <c r="BX34" s="1052"/>
      <c r="BY34" s="1052"/>
    </row>
    <row r="35" spans="2:77" ht="15" customHeight="1" x14ac:dyDescent="0.15">
      <c r="B35" s="1059"/>
      <c r="C35" s="1060"/>
      <c r="D35" s="1060"/>
      <c r="E35" s="1060"/>
      <c r="F35" s="1060"/>
      <c r="G35" s="1060"/>
      <c r="H35" s="1060"/>
      <c r="I35" s="1060"/>
      <c r="J35" s="1060"/>
      <c r="K35" s="1060"/>
      <c r="L35" s="1060"/>
      <c r="M35" s="1060"/>
      <c r="N35" s="1060"/>
      <c r="O35" s="1060"/>
      <c r="P35" s="1060"/>
      <c r="Q35" s="1060"/>
      <c r="R35" s="1060"/>
      <c r="S35" s="1060"/>
      <c r="T35" s="1060"/>
      <c r="U35" s="1060"/>
      <c r="V35" s="1060"/>
      <c r="W35" s="1060"/>
      <c r="X35" s="1060"/>
      <c r="Y35" s="1060"/>
      <c r="Z35" s="1060"/>
      <c r="AA35" s="1060"/>
      <c r="AB35" s="1060"/>
      <c r="AC35" s="1060"/>
      <c r="AD35" s="1060"/>
      <c r="AE35" s="1060"/>
      <c r="AF35" s="1060"/>
      <c r="AG35" s="1060"/>
      <c r="AH35" s="1060"/>
      <c r="AI35" s="1060"/>
      <c r="AJ35" s="1060"/>
      <c r="AK35" s="1061"/>
      <c r="AL35" s="1052"/>
      <c r="AM35" s="2608"/>
      <c r="AN35" s="2608"/>
      <c r="AO35" s="2608"/>
      <c r="AP35" s="2608"/>
      <c r="AQ35" s="2608"/>
      <c r="AR35" s="2608"/>
      <c r="AS35" s="2608"/>
      <c r="AT35" s="2608"/>
      <c r="AU35" s="2608"/>
      <c r="AV35" s="2608"/>
      <c r="AW35" s="2608"/>
      <c r="AX35" s="2608"/>
      <c r="AY35" s="2608"/>
      <c r="AZ35" s="2608"/>
      <c r="BA35" s="2608"/>
      <c r="BB35" s="2608"/>
      <c r="BC35" s="1052"/>
      <c r="BD35" s="1052"/>
      <c r="BE35" s="1052"/>
      <c r="BF35" s="1052"/>
      <c r="BG35" s="1052"/>
      <c r="BH35" s="1052"/>
      <c r="BI35" s="1052"/>
      <c r="BJ35" s="1052"/>
      <c r="BK35" s="1052"/>
      <c r="BL35" s="1052"/>
      <c r="BM35" s="1052"/>
      <c r="BN35" s="1052"/>
      <c r="BO35" s="1052"/>
      <c r="BP35" s="1052"/>
      <c r="BQ35" s="1052"/>
      <c r="BR35" s="1052"/>
      <c r="BS35" s="1052"/>
      <c r="BT35" s="1052"/>
      <c r="BU35" s="1052"/>
      <c r="BV35" s="1052"/>
      <c r="BW35" s="1051"/>
      <c r="BX35" s="1052"/>
      <c r="BY35" s="1052"/>
    </row>
    <row r="36" spans="2:77" ht="15" customHeight="1" x14ac:dyDescent="0.15">
      <c r="B36" s="1062"/>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c r="AI36" s="1063"/>
      <c r="AJ36" s="1063"/>
      <c r="AK36" s="1064"/>
      <c r="AL36" s="1052"/>
      <c r="AM36" s="1380" t="str">
        <f>IF(AM35=0,""," 実施日")</f>
        <v/>
      </c>
      <c r="AN36" s="1381"/>
      <c r="AO36" s="1381"/>
      <c r="AP36" s="1381"/>
      <c r="AQ36" s="1381"/>
      <c r="AR36" s="1381"/>
      <c r="AS36" s="1381"/>
      <c r="AT36" s="1381"/>
      <c r="AU36" s="1381"/>
      <c r="AV36" s="1381"/>
      <c r="AW36" s="1382"/>
      <c r="AX36" s="1380"/>
      <c r="AY36" s="2589" t="str">
        <f>IFERROR(IF(AM35=0,"",VLOOKUP(AM35,活動記録写真用,BX36,FALSE)),"")</f>
        <v/>
      </c>
      <c r="AZ36" s="2589"/>
      <c r="BA36" s="2589"/>
      <c r="BB36" s="2589"/>
      <c r="BC36" s="2589"/>
      <c r="BD36" s="2589"/>
      <c r="BE36" s="2589"/>
      <c r="BF36" s="2589"/>
      <c r="BG36" s="2589"/>
      <c r="BH36" s="2589"/>
      <c r="BI36" s="2589"/>
      <c r="BJ36" s="2589"/>
      <c r="BK36" s="2589"/>
      <c r="BL36" s="2589"/>
      <c r="BM36" s="2589"/>
      <c r="BN36" s="2589"/>
      <c r="BO36" s="2589"/>
      <c r="BP36" s="2589"/>
      <c r="BQ36" s="2589"/>
      <c r="BR36" s="2589"/>
      <c r="BS36" s="2589"/>
      <c r="BT36" s="2589"/>
      <c r="BU36" s="2589"/>
      <c r="BV36" s="2590"/>
      <c r="BW36" s="1051"/>
      <c r="BX36" s="1065">
        <v>2</v>
      </c>
      <c r="BY36" s="1052"/>
    </row>
    <row r="37" spans="2:77" ht="15" customHeight="1" x14ac:dyDescent="0.15">
      <c r="B37" s="1062"/>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c r="AG37" s="1063"/>
      <c r="AH37" s="1063"/>
      <c r="AI37" s="1063"/>
      <c r="AJ37" s="1063"/>
      <c r="AK37" s="1064"/>
      <c r="AL37" s="1052"/>
      <c r="AM37" s="1380" t="str">
        <f>IF(AM35=0,""," 支払区分")</f>
        <v/>
      </c>
      <c r="AN37" s="1383"/>
      <c r="AO37" s="1383"/>
      <c r="AP37" s="1383"/>
      <c r="AQ37" s="1383"/>
      <c r="AR37" s="1383"/>
      <c r="AS37" s="1383"/>
      <c r="AT37" s="1383"/>
      <c r="AU37" s="1383"/>
      <c r="AV37" s="1383"/>
      <c r="AW37" s="1382"/>
      <c r="AX37" s="1380"/>
      <c r="AY37" s="2591" t="str">
        <f>IFERROR(IF(AU35=0,"",IF(AU35=999,VLOOKUP(AM35,活動記録写真用,BY37,FALSE),VLOOKUP(AU35,【選択肢】!$T$3:$X$90,BX37,FALSE))),"")</f>
        <v/>
      </c>
      <c r="AZ37" s="2591"/>
      <c r="BA37" s="2591"/>
      <c r="BB37" s="2591"/>
      <c r="BC37" s="2591"/>
      <c r="BD37" s="2591"/>
      <c r="BE37" s="2591"/>
      <c r="BF37" s="2591"/>
      <c r="BG37" s="2591"/>
      <c r="BH37" s="2591"/>
      <c r="BI37" s="2591"/>
      <c r="BJ37" s="2591"/>
      <c r="BK37" s="2591"/>
      <c r="BL37" s="2591"/>
      <c r="BM37" s="2591"/>
      <c r="BN37" s="2591"/>
      <c r="BO37" s="2591"/>
      <c r="BP37" s="2591"/>
      <c r="BQ37" s="2591"/>
      <c r="BR37" s="2591"/>
      <c r="BS37" s="2591"/>
      <c r="BT37" s="2591"/>
      <c r="BU37" s="2591"/>
      <c r="BV37" s="2592"/>
      <c r="BW37" s="1051"/>
      <c r="BX37" s="1066">
        <v>2</v>
      </c>
      <c r="BY37" s="1067">
        <v>13</v>
      </c>
    </row>
    <row r="38" spans="2:77" ht="15" customHeight="1" x14ac:dyDescent="0.15">
      <c r="B38" s="1062"/>
      <c r="C38" s="1063"/>
      <c r="D38" s="1063"/>
      <c r="E38" s="1063"/>
      <c r="F38" s="1063"/>
      <c r="G38" s="1063"/>
      <c r="H38" s="1063"/>
      <c r="I38" s="1063"/>
      <c r="J38" s="1063"/>
      <c r="K38" s="1063"/>
      <c r="L38" s="1063"/>
      <c r="M38" s="1063"/>
      <c r="N38" s="1063"/>
      <c r="O38" s="1063"/>
      <c r="P38" s="1063"/>
      <c r="Q38" s="1063"/>
      <c r="R38" s="1063"/>
      <c r="S38" s="1063"/>
      <c r="T38" s="1063"/>
      <c r="U38" s="1063"/>
      <c r="V38" s="1063"/>
      <c r="W38" s="1063"/>
      <c r="X38" s="1063"/>
      <c r="Y38" s="1063"/>
      <c r="Z38" s="1063"/>
      <c r="AA38" s="1063"/>
      <c r="AB38" s="1063"/>
      <c r="AC38" s="1063"/>
      <c r="AD38" s="1063"/>
      <c r="AE38" s="1063"/>
      <c r="AF38" s="1063"/>
      <c r="AG38" s="1063"/>
      <c r="AH38" s="1063"/>
      <c r="AI38" s="1063"/>
      <c r="AJ38" s="1063"/>
      <c r="AK38" s="1064"/>
      <c r="AL38" s="1052"/>
      <c r="AM38" s="1380" t="str">
        <f>IF(AM35=0,""," 活動区分")</f>
        <v/>
      </c>
      <c r="AN38" s="1381"/>
      <c r="AO38" s="1381"/>
      <c r="AP38" s="1381"/>
      <c r="AQ38" s="1381"/>
      <c r="AR38" s="1381"/>
      <c r="AS38" s="1381"/>
      <c r="AT38" s="1381"/>
      <c r="AU38" s="1381"/>
      <c r="AV38" s="1381"/>
      <c r="AW38" s="1382"/>
      <c r="AX38" s="1380"/>
      <c r="AY38" s="2591" t="str">
        <f>IFERROR(IF(AU35=0,"",IF(AU35=999,VLOOKUP(AM35,活動記録写真用,BY38,FALSE),VLOOKUP(AU35,【選択肢】!$T$3:$X$90,BX38,FALSE))),"")</f>
        <v/>
      </c>
      <c r="AZ38" s="2591"/>
      <c r="BA38" s="2591"/>
      <c r="BB38" s="2591"/>
      <c r="BC38" s="2591"/>
      <c r="BD38" s="2591"/>
      <c r="BE38" s="2591"/>
      <c r="BF38" s="2591"/>
      <c r="BG38" s="2591"/>
      <c r="BH38" s="2591"/>
      <c r="BI38" s="2591"/>
      <c r="BJ38" s="2591"/>
      <c r="BK38" s="2591"/>
      <c r="BL38" s="2591"/>
      <c r="BM38" s="2591"/>
      <c r="BN38" s="2591"/>
      <c r="BO38" s="2591"/>
      <c r="BP38" s="2591"/>
      <c r="BQ38" s="2591"/>
      <c r="BR38" s="2591"/>
      <c r="BS38" s="2591"/>
      <c r="BT38" s="2591"/>
      <c r="BU38" s="2591"/>
      <c r="BV38" s="2592"/>
      <c r="BW38" s="1051"/>
      <c r="BX38" s="1066">
        <v>3</v>
      </c>
      <c r="BY38" s="1067">
        <v>14</v>
      </c>
    </row>
    <row r="39" spans="2:77" x14ac:dyDescent="0.15">
      <c r="B39" s="1062"/>
      <c r="C39" s="1063"/>
      <c r="D39" s="1063"/>
      <c r="E39" s="1063"/>
      <c r="F39" s="1063"/>
      <c r="G39" s="1063"/>
      <c r="H39" s="1063"/>
      <c r="I39" s="1063"/>
      <c r="J39" s="1063"/>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4"/>
      <c r="AL39" s="1052"/>
      <c r="AM39" s="2593" t="str">
        <f>IF(AM35=0,""," 活動項目")</f>
        <v/>
      </c>
      <c r="AN39" s="2594"/>
      <c r="AO39" s="2594"/>
      <c r="AP39" s="2594"/>
      <c r="AQ39" s="2594"/>
      <c r="AR39" s="2594"/>
      <c r="AS39" s="2594"/>
      <c r="AT39" s="2594"/>
      <c r="AU39" s="2594"/>
      <c r="AV39" s="2594"/>
      <c r="AW39" s="2595"/>
      <c r="AX39" s="1384"/>
      <c r="AY39" s="2602" t="str">
        <f>IFERROR(IF(AU35=0,"",IF(AU35=999,VLOOKUP(AM35,活動記録写真用,BY39,FALSE),VLOOKUP(AU35,【選択肢】!$T$3:$X$90,BX39,FALSE))),"")</f>
        <v/>
      </c>
      <c r="AZ39" s="2602"/>
      <c r="BA39" s="2602"/>
      <c r="BB39" s="2602"/>
      <c r="BC39" s="2602"/>
      <c r="BD39" s="2602"/>
      <c r="BE39" s="2602"/>
      <c r="BF39" s="2602"/>
      <c r="BG39" s="2602"/>
      <c r="BH39" s="2602"/>
      <c r="BI39" s="2602"/>
      <c r="BJ39" s="2602"/>
      <c r="BK39" s="2602"/>
      <c r="BL39" s="2602"/>
      <c r="BM39" s="2602"/>
      <c r="BN39" s="2602"/>
      <c r="BO39" s="2602"/>
      <c r="BP39" s="2602"/>
      <c r="BQ39" s="2602"/>
      <c r="BR39" s="2602"/>
      <c r="BS39" s="2602"/>
      <c r="BT39" s="2602"/>
      <c r="BU39" s="2602"/>
      <c r="BV39" s="2603"/>
      <c r="BW39" s="1051"/>
      <c r="BX39" s="2618">
        <v>5</v>
      </c>
      <c r="BY39" s="2617">
        <v>15</v>
      </c>
    </row>
    <row r="40" spans="2:77" x14ac:dyDescent="0.15">
      <c r="B40" s="1062"/>
      <c r="C40" s="1063"/>
      <c r="D40" s="1063"/>
      <c r="E40" s="1063"/>
      <c r="F40" s="1063"/>
      <c r="G40" s="1063"/>
      <c r="H40" s="1063"/>
      <c r="I40" s="1063"/>
      <c r="J40" s="1063"/>
      <c r="K40" s="1063"/>
      <c r="L40" s="1063"/>
      <c r="M40" s="1063"/>
      <c r="N40" s="1063"/>
      <c r="O40" s="1063"/>
      <c r="P40" s="1063"/>
      <c r="Q40" s="1063"/>
      <c r="R40" s="1063"/>
      <c r="S40" s="1063"/>
      <c r="T40" s="1063"/>
      <c r="U40" s="1063"/>
      <c r="V40" s="1063"/>
      <c r="W40" s="1063"/>
      <c r="X40" s="1063"/>
      <c r="Y40" s="1063"/>
      <c r="Z40" s="1063"/>
      <c r="AA40" s="1063"/>
      <c r="AB40" s="1063"/>
      <c r="AC40" s="1063"/>
      <c r="AD40" s="1063"/>
      <c r="AE40" s="1063"/>
      <c r="AF40" s="1063"/>
      <c r="AG40" s="1063"/>
      <c r="AH40" s="1063"/>
      <c r="AI40" s="1063"/>
      <c r="AJ40" s="1063"/>
      <c r="AK40" s="1064"/>
      <c r="AL40" s="1052"/>
      <c r="AM40" s="2596"/>
      <c r="AN40" s="2597"/>
      <c r="AO40" s="2597"/>
      <c r="AP40" s="2597"/>
      <c r="AQ40" s="2597"/>
      <c r="AR40" s="2597"/>
      <c r="AS40" s="2597"/>
      <c r="AT40" s="2597"/>
      <c r="AU40" s="2597"/>
      <c r="AV40" s="2597"/>
      <c r="AW40" s="2598"/>
      <c r="AX40" s="1385"/>
      <c r="AY40" s="2604"/>
      <c r="AZ40" s="2604"/>
      <c r="BA40" s="2604"/>
      <c r="BB40" s="2604"/>
      <c r="BC40" s="2604"/>
      <c r="BD40" s="2604"/>
      <c r="BE40" s="2604"/>
      <c r="BF40" s="2604"/>
      <c r="BG40" s="2604"/>
      <c r="BH40" s="2604"/>
      <c r="BI40" s="2604"/>
      <c r="BJ40" s="2604"/>
      <c r="BK40" s="2604"/>
      <c r="BL40" s="2604"/>
      <c r="BM40" s="2604"/>
      <c r="BN40" s="2604"/>
      <c r="BO40" s="2604"/>
      <c r="BP40" s="2604"/>
      <c r="BQ40" s="2604"/>
      <c r="BR40" s="2604"/>
      <c r="BS40" s="2604"/>
      <c r="BT40" s="2604"/>
      <c r="BU40" s="2604"/>
      <c r="BV40" s="2605"/>
      <c r="BW40" s="1051"/>
      <c r="BX40" s="2618"/>
      <c r="BY40" s="2617"/>
    </row>
    <row r="41" spans="2:77" x14ac:dyDescent="0.15">
      <c r="B41" s="1062"/>
      <c r="C41" s="1063"/>
      <c r="D41" s="1063"/>
      <c r="E41" s="1063"/>
      <c r="F41" s="1063"/>
      <c r="G41" s="1063"/>
      <c r="H41" s="1063"/>
      <c r="I41" s="1063"/>
      <c r="J41" s="1063"/>
      <c r="K41" s="1063"/>
      <c r="L41" s="1063"/>
      <c r="M41" s="1063"/>
      <c r="N41" s="1063"/>
      <c r="O41" s="1063"/>
      <c r="P41" s="1063"/>
      <c r="Q41" s="1063"/>
      <c r="R41" s="1063"/>
      <c r="S41" s="1063"/>
      <c r="T41" s="1063"/>
      <c r="U41" s="1063"/>
      <c r="V41" s="1063"/>
      <c r="W41" s="1063"/>
      <c r="X41" s="1063"/>
      <c r="Y41" s="1063"/>
      <c r="Z41" s="1063"/>
      <c r="AA41" s="1063"/>
      <c r="AB41" s="1063"/>
      <c r="AC41" s="1063"/>
      <c r="AD41" s="1063"/>
      <c r="AE41" s="1063"/>
      <c r="AF41" s="1063"/>
      <c r="AG41" s="1063"/>
      <c r="AH41" s="1063"/>
      <c r="AI41" s="1063"/>
      <c r="AJ41" s="1063"/>
      <c r="AK41" s="1064"/>
      <c r="AL41" s="1052"/>
      <c r="AM41" s="2596"/>
      <c r="AN41" s="2597"/>
      <c r="AO41" s="2597"/>
      <c r="AP41" s="2597"/>
      <c r="AQ41" s="2597"/>
      <c r="AR41" s="2597"/>
      <c r="AS41" s="2597"/>
      <c r="AT41" s="2597"/>
      <c r="AU41" s="2597"/>
      <c r="AV41" s="2597"/>
      <c r="AW41" s="2598"/>
      <c r="AX41" s="1385"/>
      <c r="AY41" s="2604"/>
      <c r="AZ41" s="2604"/>
      <c r="BA41" s="2604"/>
      <c r="BB41" s="2604"/>
      <c r="BC41" s="2604"/>
      <c r="BD41" s="2604"/>
      <c r="BE41" s="2604"/>
      <c r="BF41" s="2604"/>
      <c r="BG41" s="2604"/>
      <c r="BH41" s="2604"/>
      <c r="BI41" s="2604"/>
      <c r="BJ41" s="2604"/>
      <c r="BK41" s="2604"/>
      <c r="BL41" s="2604"/>
      <c r="BM41" s="2604"/>
      <c r="BN41" s="2604"/>
      <c r="BO41" s="2604"/>
      <c r="BP41" s="2604"/>
      <c r="BQ41" s="2604"/>
      <c r="BR41" s="2604"/>
      <c r="BS41" s="2604"/>
      <c r="BT41" s="2604"/>
      <c r="BU41" s="2604"/>
      <c r="BV41" s="2605"/>
      <c r="BW41" s="1051"/>
      <c r="BX41" s="2618"/>
      <c r="BY41" s="2617"/>
    </row>
    <row r="42" spans="2:77" x14ac:dyDescent="0.15">
      <c r="B42" s="1062"/>
      <c r="C42" s="1063"/>
      <c r="D42" s="1063"/>
      <c r="E42" s="1063"/>
      <c r="F42" s="1063"/>
      <c r="G42" s="1063"/>
      <c r="H42" s="1063"/>
      <c r="I42" s="1063"/>
      <c r="J42" s="1063"/>
      <c r="K42" s="1063"/>
      <c r="L42" s="1063"/>
      <c r="M42" s="1063"/>
      <c r="N42" s="1063"/>
      <c r="O42" s="1063"/>
      <c r="P42" s="1063"/>
      <c r="Q42" s="1063"/>
      <c r="R42" s="1063"/>
      <c r="S42" s="1063"/>
      <c r="T42" s="1063"/>
      <c r="U42" s="1063"/>
      <c r="V42" s="1063"/>
      <c r="W42" s="1063"/>
      <c r="X42" s="1063"/>
      <c r="Y42" s="1063"/>
      <c r="Z42" s="1063"/>
      <c r="AA42" s="1063"/>
      <c r="AB42" s="1063"/>
      <c r="AC42" s="1063"/>
      <c r="AD42" s="1063"/>
      <c r="AE42" s="1063"/>
      <c r="AF42" s="1063"/>
      <c r="AG42" s="1063"/>
      <c r="AH42" s="1063"/>
      <c r="AI42" s="1063"/>
      <c r="AJ42" s="1063"/>
      <c r="AK42" s="1064"/>
      <c r="AL42" s="1052"/>
      <c r="AM42" s="2599"/>
      <c r="AN42" s="2600"/>
      <c r="AO42" s="2600"/>
      <c r="AP42" s="2600"/>
      <c r="AQ42" s="2600"/>
      <c r="AR42" s="2600"/>
      <c r="AS42" s="2600"/>
      <c r="AT42" s="2600"/>
      <c r="AU42" s="2600"/>
      <c r="AV42" s="2600"/>
      <c r="AW42" s="2601"/>
      <c r="AX42" s="1385"/>
      <c r="AY42" s="2606"/>
      <c r="AZ42" s="2606"/>
      <c r="BA42" s="2606"/>
      <c r="BB42" s="2606"/>
      <c r="BC42" s="2606"/>
      <c r="BD42" s="2606"/>
      <c r="BE42" s="2606"/>
      <c r="BF42" s="2606"/>
      <c r="BG42" s="2606"/>
      <c r="BH42" s="2606"/>
      <c r="BI42" s="2606"/>
      <c r="BJ42" s="2606"/>
      <c r="BK42" s="2606"/>
      <c r="BL42" s="2606"/>
      <c r="BM42" s="2606"/>
      <c r="BN42" s="2606"/>
      <c r="BO42" s="2606"/>
      <c r="BP42" s="2606"/>
      <c r="BQ42" s="2606"/>
      <c r="BR42" s="2606"/>
      <c r="BS42" s="2606"/>
      <c r="BT42" s="2606"/>
      <c r="BU42" s="2606"/>
      <c r="BV42" s="2607"/>
      <c r="BW42" s="1051"/>
      <c r="BX42" s="2618"/>
      <c r="BY42" s="2617"/>
    </row>
    <row r="43" spans="2:77" ht="15" customHeight="1" x14ac:dyDescent="0.15">
      <c r="B43" s="1062"/>
      <c r="C43" s="1063"/>
      <c r="D43" s="1063"/>
      <c r="E43" s="1063"/>
      <c r="F43" s="1063"/>
      <c r="G43" s="1063"/>
      <c r="H43" s="1063"/>
      <c r="I43" s="1063"/>
      <c r="J43" s="1063"/>
      <c r="K43" s="1063"/>
      <c r="L43" s="1063"/>
      <c r="M43" s="1063"/>
      <c r="N43" s="1063"/>
      <c r="O43" s="1063"/>
      <c r="P43" s="1063"/>
      <c r="Q43" s="1063"/>
      <c r="R43" s="1063"/>
      <c r="S43" s="1063"/>
      <c r="T43" s="1063"/>
      <c r="U43" s="1063"/>
      <c r="V43" s="1063"/>
      <c r="W43" s="1063"/>
      <c r="X43" s="1063"/>
      <c r="Y43" s="1063"/>
      <c r="Z43" s="1063"/>
      <c r="AA43" s="1063"/>
      <c r="AB43" s="1063"/>
      <c r="AC43" s="1063"/>
      <c r="AD43" s="1063"/>
      <c r="AE43" s="1063"/>
      <c r="AF43" s="1063"/>
      <c r="AG43" s="1063"/>
      <c r="AH43" s="1063"/>
      <c r="AI43" s="1063"/>
      <c r="AJ43" s="1063"/>
      <c r="AK43" s="1064"/>
      <c r="AL43" s="1052"/>
      <c r="AM43" s="2593" t="str">
        <f>IF(AM35=0,""," 備考")</f>
        <v/>
      </c>
      <c r="AN43" s="2594"/>
      <c r="AO43" s="2594"/>
      <c r="AP43" s="2594"/>
      <c r="AQ43" s="2594"/>
      <c r="AR43" s="2594"/>
      <c r="AS43" s="2594"/>
      <c r="AT43" s="2594"/>
      <c r="AU43" s="2594"/>
      <c r="AV43" s="2594"/>
      <c r="AW43" s="2595"/>
      <c r="AX43" s="1386"/>
      <c r="AY43" s="2602" t="str">
        <f>IFERROR(IF(AM35=0,"",IF((VLOOKUP(AM35,活動記録写真用,BX43,FALSE))="","",VLOOKUP(AM35,活動記録写真用,BX43,FALSE))),"")</f>
        <v/>
      </c>
      <c r="AZ43" s="2602"/>
      <c r="BA43" s="2602"/>
      <c r="BB43" s="2602"/>
      <c r="BC43" s="2602"/>
      <c r="BD43" s="2602"/>
      <c r="BE43" s="2602"/>
      <c r="BF43" s="2602"/>
      <c r="BG43" s="2602"/>
      <c r="BH43" s="2602"/>
      <c r="BI43" s="2602"/>
      <c r="BJ43" s="2602"/>
      <c r="BK43" s="2602"/>
      <c r="BL43" s="2602"/>
      <c r="BM43" s="2602"/>
      <c r="BN43" s="2602"/>
      <c r="BO43" s="2602"/>
      <c r="BP43" s="2602"/>
      <c r="BQ43" s="2602"/>
      <c r="BR43" s="2602"/>
      <c r="BS43" s="2602"/>
      <c r="BT43" s="2602"/>
      <c r="BU43" s="2602"/>
      <c r="BV43" s="2603"/>
      <c r="BW43" s="1051"/>
      <c r="BX43" s="1066">
        <v>16</v>
      </c>
      <c r="BY43" s="1052"/>
    </row>
    <row r="44" spans="2:77" ht="15" customHeight="1" x14ac:dyDescent="0.15">
      <c r="B44" s="1062"/>
      <c r="C44" s="1063"/>
      <c r="D44" s="1063"/>
      <c r="E44" s="1063"/>
      <c r="F44" s="1063"/>
      <c r="G44" s="1063"/>
      <c r="H44" s="1063"/>
      <c r="I44" s="1063"/>
      <c r="J44" s="1063"/>
      <c r="K44" s="1063"/>
      <c r="L44" s="1063"/>
      <c r="M44" s="1063"/>
      <c r="N44" s="1063"/>
      <c r="O44" s="1063"/>
      <c r="P44" s="1063"/>
      <c r="Q44" s="1063"/>
      <c r="R44" s="1063"/>
      <c r="S44" s="1063"/>
      <c r="T44" s="1063"/>
      <c r="U44" s="1063"/>
      <c r="V44" s="1063"/>
      <c r="W44" s="1063"/>
      <c r="X44" s="1063"/>
      <c r="Y44" s="1063"/>
      <c r="Z44" s="1063"/>
      <c r="AA44" s="1063"/>
      <c r="AB44" s="1063"/>
      <c r="AC44" s="1063"/>
      <c r="AD44" s="1063"/>
      <c r="AE44" s="1063"/>
      <c r="AF44" s="1063"/>
      <c r="AG44" s="1063"/>
      <c r="AH44" s="1063"/>
      <c r="AI44" s="1063"/>
      <c r="AJ44" s="1063"/>
      <c r="AK44" s="1064"/>
      <c r="AL44" s="1052"/>
      <c r="AM44" s="2599"/>
      <c r="AN44" s="2600"/>
      <c r="AO44" s="2600"/>
      <c r="AP44" s="2600"/>
      <c r="AQ44" s="2600"/>
      <c r="AR44" s="2600"/>
      <c r="AS44" s="2600"/>
      <c r="AT44" s="2600"/>
      <c r="AU44" s="2600"/>
      <c r="AV44" s="2600"/>
      <c r="AW44" s="2601"/>
      <c r="AX44" s="1387"/>
      <c r="AY44" s="2606"/>
      <c r="AZ44" s="2606"/>
      <c r="BA44" s="2606"/>
      <c r="BB44" s="2606"/>
      <c r="BC44" s="2606"/>
      <c r="BD44" s="2606"/>
      <c r="BE44" s="2606"/>
      <c r="BF44" s="2606"/>
      <c r="BG44" s="2606"/>
      <c r="BH44" s="2606"/>
      <c r="BI44" s="2606"/>
      <c r="BJ44" s="2606"/>
      <c r="BK44" s="2606"/>
      <c r="BL44" s="2606"/>
      <c r="BM44" s="2606"/>
      <c r="BN44" s="2606"/>
      <c r="BO44" s="2606"/>
      <c r="BP44" s="2606"/>
      <c r="BQ44" s="2606"/>
      <c r="BR44" s="2606"/>
      <c r="BS44" s="2606"/>
      <c r="BT44" s="2606"/>
      <c r="BU44" s="2606"/>
      <c r="BV44" s="2607"/>
      <c r="BW44" s="1051"/>
      <c r="BX44" s="1052"/>
      <c r="BY44" s="1052"/>
    </row>
    <row r="45" spans="2:77" ht="15" customHeight="1" x14ac:dyDescent="0.15">
      <c r="B45" s="1062"/>
      <c r="C45" s="1063"/>
      <c r="D45" s="1063"/>
      <c r="E45" s="1063"/>
      <c r="F45" s="1063"/>
      <c r="G45" s="1063"/>
      <c r="H45" s="1063"/>
      <c r="I45" s="1063"/>
      <c r="J45" s="1063"/>
      <c r="K45" s="1063"/>
      <c r="L45" s="1063"/>
      <c r="M45" s="1063"/>
      <c r="N45" s="1063"/>
      <c r="O45" s="1063"/>
      <c r="P45" s="1063"/>
      <c r="Q45" s="1063"/>
      <c r="R45" s="1063"/>
      <c r="S45" s="1063"/>
      <c r="T45" s="1063"/>
      <c r="U45" s="1063"/>
      <c r="V45" s="1063"/>
      <c r="W45" s="1063"/>
      <c r="X45" s="1063"/>
      <c r="Y45" s="1063"/>
      <c r="Z45" s="1063"/>
      <c r="AA45" s="1063"/>
      <c r="AB45" s="1063"/>
      <c r="AC45" s="1063"/>
      <c r="AD45" s="1063"/>
      <c r="AE45" s="1063"/>
      <c r="AF45" s="1063"/>
      <c r="AG45" s="1063"/>
      <c r="AH45" s="1063"/>
      <c r="AI45" s="1063"/>
      <c r="AJ45" s="1063"/>
      <c r="AK45" s="1064"/>
      <c r="AL45" s="1052"/>
      <c r="AM45" s="2619"/>
      <c r="AN45" s="2620"/>
      <c r="AO45" s="2620"/>
      <c r="AP45" s="2620"/>
      <c r="AQ45" s="2620"/>
      <c r="AR45" s="2620"/>
      <c r="AS45" s="2620"/>
      <c r="AT45" s="2620"/>
      <c r="AU45" s="2620"/>
      <c r="AV45" s="2620"/>
      <c r="AW45" s="2621"/>
      <c r="AX45" s="2622"/>
      <c r="AY45" s="2623"/>
      <c r="AZ45" s="2623"/>
      <c r="BA45" s="2623"/>
      <c r="BB45" s="2623"/>
      <c r="BC45" s="2623"/>
      <c r="BD45" s="2623"/>
      <c r="BE45" s="2623"/>
      <c r="BF45" s="2623"/>
      <c r="BG45" s="2623"/>
      <c r="BH45" s="2623"/>
      <c r="BI45" s="2623"/>
      <c r="BJ45" s="2623"/>
      <c r="BK45" s="2623"/>
      <c r="BL45" s="2623"/>
      <c r="BM45" s="2623"/>
      <c r="BN45" s="2623"/>
      <c r="BO45" s="2623"/>
      <c r="BP45" s="2623"/>
      <c r="BQ45" s="2623"/>
      <c r="BR45" s="2623"/>
      <c r="BS45" s="2623"/>
      <c r="BT45" s="2623"/>
      <c r="BU45" s="2623"/>
      <c r="BV45" s="2624"/>
      <c r="BW45" s="1051"/>
      <c r="BX45" s="1052"/>
      <c r="BY45" s="1052"/>
    </row>
    <row r="46" spans="2:77" ht="15" customHeight="1" x14ac:dyDescent="0.15">
      <c r="B46" s="1062"/>
      <c r="C46" s="1063"/>
      <c r="D46" s="1063"/>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4"/>
      <c r="AL46" s="1052"/>
      <c r="AM46" s="2619"/>
      <c r="AN46" s="2620"/>
      <c r="AO46" s="2620"/>
      <c r="AP46" s="2620"/>
      <c r="AQ46" s="2620"/>
      <c r="AR46" s="2620"/>
      <c r="AS46" s="2620"/>
      <c r="AT46" s="2620"/>
      <c r="AU46" s="2620"/>
      <c r="AV46" s="2620"/>
      <c r="AW46" s="2621"/>
      <c r="AX46" s="2622"/>
      <c r="AY46" s="2623"/>
      <c r="AZ46" s="2623"/>
      <c r="BA46" s="2623"/>
      <c r="BB46" s="2623"/>
      <c r="BC46" s="2623"/>
      <c r="BD46" s="2623"/>
      <c r="BE46" s="2623"/>
      <c r="BF46" s="2623"/>
      <c r="BG46" s="2623"/>
      <c r="BH46" s="2623"/>
      <c r="BI46" s="2623"/>
      <c r="BJ46" s="2623"/>
      <c r="BK46" s="2623"/>
      <c r="BL46" s="2623"/>
      <c r="BM46" s="2623"/>
      <c r="BN46" s="2623"/>
      <c r="BO46" s="2623"/>
      <c r="BP46" s="2623"/>
      <c r="BQ46" s="2623"/>
      <c r="BR46" s="2623"/>
      <c r="BS46" s="2623"/>
      <c r="BT46" s="2623"/>
      <c r="BU46" s="2623"/>
      <c r="BV46" s="2624"/>
      <c r="BW46" s="1051"/>
      <c r="BX46" s="1052"/>
      <c r="BY46" s="1052"/>
    </row>
    <row r="47" spans="2:77" ht="15" customHeight="1" x14ac:dyDescent="0.15">
      <c r="B47" s="1068"/>
      <c r="C47" s="1069"/>
      <c r="D47" s="1069"/>
      <c r="E47" s="1069"/>
      <c r="F47" s="1069"/>
      <c r="G47" s="1069"/>
      <c r="H47" s="1069"/>
      <c r="I47" s="1069"/>
      <c r="J47" s="1069"/>
      <c r="K47" s="1069"/>
      <c r="L47" s="1069"/>
      <c r="M47" s="1069"/>
      <c r="N47" s="1069"/>
      <c r="O47" s="1069"/>
      <c r="P47" s="1069"/>
      <c r="Q47" s="1069"/>
      <c r="R47" s="1069"/>
      <c r="S47" s="1069"/>
      <c r="T47" s="1069"/>
      <c r="U47" s="1069"/>
      <c r="V47" s="1069"/>
      <c r="W47" s="1069"/>
      <c r="X47" s="1069"/>
      <c r="Y47" s="1069"/>
      <c r="Z47" s="1069"/>
      <c r="AA47" s="1069"/>
      <c r="AB47" s="1069"/>
      <c r="AC47" s="1069"/>
      <c r="AD47" s="1069"/>
      <c r="AE47" s="1069"/>
      <c r="AF47" s="1069"/>
      <c r="AG47" s="1069"/>
      <c r="AH47" s="1069"/>
      <c r="AI47" s="1069"/>
      <c r="AJ47" s="1069"/>
      <c r="AK47" s="1070"/>
      <c r="AL47" s="1052"/>
      <c r="AM47" s="2619"/>
      <c r="AN47" s="2620"/>
      <c r="AO47" s="2620"/>
      <c r="AP47" s="2620"/>
      <c r="AQ47" s="2620"/>
      <c r="AR47" s="2620"/>
      <c r="AS47" s="2620"/>
      <c r="AT47" s="2620"/>
      <c r="AU47" s="2620"/>
      <c r="AV47" s="2620"/>
      <c r="AW47" s="2621"/>
      <c r="AX47" s="2622"/>
      <c r="AY47" s="2623"/>
      <c r="AZ47" s="2623"/>
      <c r="BA47" s="2623"/>
      <c r="BB47" s="2623"/>
      <c r="BC47" s="2623"/>
      <c r="BD47" s="2623"/>
      <c r="BE47" s="2623"/>
      <c r="BF47" s="2623"/>
      <c r="BG47" s="2623"/>
      <c r="BH47" s="2623"/>
      <c r="BI47" s="2623"/>
      <c r="BJ47" s="2623"/>
      <c r="BK47" s="2623"/>
      <c r="BL47" s="2623"/>
      <c r="BM47" s="2623"/>
      <c r="BN47" s="2623"/>
      <c r="BO47" s="2623"/>
      <c r="BP47" s="2623"/>
      <c r="BQ47" s="2623"/>
      <c r="BR47" s="2623"/>
      <c r="BS47" s="2623"/>
      <c r="BT47" s="2623"/>
      <c r="BU47" s="2623"/>
      <c r="BV47" s="2624"/>
      <c r="BW47" s="1051"/>
      <c r="BX47" s="1052"/>
      <c r="BY47" s="1052"/>
    </row>
    <row r="48" spans="2:77" x14ac:dyDescent="0.15">
      <c r="B48" s="1072"/>
      <c r="C48" s="1072"/>
      <c r="D48" s="1072"/>
      <c r="E48" s="1072"/>
      <c r="F48" s="1072"/>
      <c r="G48" s="1072"/>
      <c r="H48" s="1072"/>
      <c r="I48" s="1072"/>
      <c r="J48" s="1072"/>
      <c r="K48" s="1072"/>
      <c r="L48" s="1072"/>
      <c r="M48" s="1072"/>
      <c r="N48" s="1072"/>
      <c r="O48" s="1072"/>
      <c r="P48" s="1072"/>
      <c r="Q48" s="1072"/>
      <c r="R48" s="1072"/>
      <c r="S48" s="1072"/>
      <c r="T48" s="1072"/>
      <c r="U48" s="1072"/>
      <c r="V48" s="1072"/>
      <c r="W48" s="1072"/>
      <c r="X48" s="1072"/>
      <c r="Y48" s="1072"/>
      <c r="Z48" s="1072"/>
      <c r="AA48" s="1072"/>
      <c r="AB48" s="1072"/>
      <c r="AC48" s="1072"/>
      <c r="AD48" s="1072"/>
      <c r="AE48" s="1072"/>
      <c r="AF48" s="1072"/>
      <c r="AG48" s="1072"/>
      <c r="AH48" s="1072"/>
      <c r="AI48" s="1072"/>
      <c r="AJ48" s="1072"/>
      <c r="AK48" s="1072"/>
      <c r="AL48" s="1072"/>
      <c r="AM48" s="1073"/>
      <c r="AN48" s="1073"/>
      <c r="AO48" s="1073"/>
      <c r="AP48" s="1073"/>
      <c r="AQ48" s="1073"/>
      <c r="AR48" s="1073"/>
      <c r="AS48" s="1073"/>
      <c r="AT48" s="1073"/>
      <c r="AU48" s="1073"/>
      <c r="AV48" s="1073"/>
      <c r="AW48" s="1073"/>
      <c r="AX48" s="1072"/>
      <c r="AY48" s="1072"/>
      <c r="AZ48" s="1072"/>
      <c r="BA48" s="1072"/>
      <c r="BB48" s="1072"/>
      <c r="BC48" s="1072"/>
      <c r="BD48" s="1072"/>
      <c r="BE48" s="1072"/>
      <c r="BF48" s="1072"/>
      <c r="BG48" s="1072"/>
      <c r="BH48" s="1072"/>
      <c r="BI48" s="1072"/>
      <c r="BJ48" s="1072"/>
      <c r="BK48" s="1072"/>
      <c r="BL48" s="1072"/>
      <c r="BM48" s="1072"/>
      <c r="BN48" s="1072"/>
      <c r="BO48" s="1072"/>
      <c r="BP48" s="1072"/>
      <c r="BQ48" s="1072"/>
      <c r="BR48" s="1072"/>
      <c r="BS48" s="1072"/>
      <c r="BT48" s="1072"/>
      <c r="BU48" s="1072"/>
      <c r="BV48" s="1072"/>
      <c r="BW48" s="1071"/>
      <c r="BX48" s="1072"/>
      <c r="BY48" s="1072"/>
    </row>
    <row r="49" spans="2:77" ht="15" customHeight="1" x14ac:dyDescent="0.15">
      <c r="B49" s="2625" t="s">
        <v>6838</v>
      </c>
      <c r="C49" s="2625"/>
      <c r="D49" s="2625"/>
      <c r="E49" s="2625"/>
      <c r="F49" s="2625"/>
      <c r="G49" s="2625"/>
      <c r="H49" s="2627"/>
      <c r="I49" s="2627"/>
      <c r="J49" s="2627"/>
      <c r="K49" s="2627"/>
      <c r="L49" s="2627"/>
      <c r="M49" s="2627"/>
      <c r="N49" s="2627"/>
      <c r="O49" s="2627"/>
      <c r="P49" s="1379"/>
      <c r="Q49" s="1379"/>
      <c r="R49" s="1379"/>
      <c r="S49" s="1379"/>
      <c r="T49" s="1379"/>
      <c r="U49" s="1379"/>
      <c r="V49" s="1379"/>
      <c r="W49" s="1379"/>
      <c r="X49" s="1379"/>
      <c r="Y49" s="1379"/>
      <c r="Z49" s="1379"/>
      <c r="AA49" s="1379"/>
      <c r="AB49" s="1379"/>
      <c r="AC49" s="1379"/>
      <c r="AD49" s="1379"/>
      <c r="AE49" s="1379"/>
      <c r="AF49" s="1379"/>
      <c r="AG49" s="1379"/>
      <c r="AH49" s="1379"/>
      <c r="AI49" s="1379"/>
      <c r="AJ49" s="1379"/>
      <c r="AK49" s="1379"/>
      <c r="AL49" s="1052"/>
      <c r="AM49" s="2615" t="s">
        <v>6839</v>
      </c>
      <c r="AN49" s="2615"/>
      <c r="AO49" s="2615"/>
      <c r="AP49" s="2615"/>
      <c r="AQ49" s="2615"/>
      <c r="AR49" s="2615"/>
      <c r="AS49" s="2615"/>
      <c r="AT49" s="2615"/>
      <c r="AU49" s="2616" t="s">
        <v>625</v>
      </c>
      <c r="AV49" s="2616"/>
      <c r="AW49" s="2616"/>
      <c r="AX49" s="2616"/>
      <c r="AY49" s="2616"/>
      <c r="AZ49" s="2616"/>
      <c r="BA49" s="2616"/>
      <c r="BB49" s="2616"/>
      <c r="BC49" s="1052"/>
      <c r="BD49" s="1052"/>
      <c r="BE49" s="1052"/>
      <c r="BF49" s="1052"/>
      <c r="BG49" s="1052"/>
      <c r="BH49" s="1052"/>
      <c r="BI49" s="1052"/>
      <c r="BJ49" s="1052"/>
      <c r="BK49" s="1052"/>
      <c r="BL49" s="1052"/>
      <c r="BM49" s="1052"/>
      <c r="BN49" s="1052"/>
      <c r="BO49" s="1052"/>
      <c r="BP49" s="1052"/>
      <c r="BQ49" s="1052"/>
      <c r="BR49" s="1052"/>
      <c r="BS49" s="1052"/>
      <c r="BT49" s="1052"/>
      <c r="BU49" s="1052"/>
      <c r="BV49" s="1052"/>
      <c r="BW49" s="1051"/>
      <c r="BX49" s="1052"/>
      <c r="BY49" s="1052"/>
    </row>
    <row r="50" spans="2:77" ht="15" customHeight="1" x14ac:dyDescent="0.15">
      <c r="B50" s="1059"/>
      <c r="C50" s="1060"/>
      <c r="D50" s="1060"/>
      <c r="E50" s="1060"/>
      <c r="F50" s="1060"/>
      <c r="G50" s="1060"/>
      <c r="H50" s="1060"/>
      <c r="I50" s="1060"/>
      <c r="J50" s="1060"/>
      <c r="K50" s="1060"/>
      <c r="L50" s="1060"/>
      <c r="M50" s="1060"/>
      <c r="N50" s="1060"/>
      <c r="O50" s="1060"/>
      <c r="P50" s="1060"/>
      <c r="Q50" s="1060"/>
      <c r="R50" s="1060"/>
      <c r="S50" s="1060"/>
      <c r="T50" s="1060"/>
      <c r="U50" s="1060"/>
      <c r="V50" s="1060"/>
      <c r="W50" s="1060"/>
      <c r="X50" s="1060"/>
      <c r="Y50" s="1060"/>
      <c r="Z50" s="1060"/>
      <c r="AA50" s="1060"/>
      <c r="AB50" s="1060"/>
      <c r="AC50" s="1060"/>
      <c r="AD50" s="1060"/>
      <c r="AE50" s="1060"/>
      <c r="AF50" s="1060"/>
      <c r="AG50" s="1060"/>
      <c r="AH50" s="1060"/>
      <c r="AI50" s="1060"/>
      <c r="AJ50" s="1060"/>
      <c r="AK50" s="1061"/>
      <c r="AL50" s="1052"/>
      <c r="AM50" s="2608"/>
      <c r="AN50" s="2608"/>
      <c r="AO50" s="2608"/>
      <c r="AP50" s="2608"/>
      <c r="AQ50" s="2608"/>
      <c r="AR50" s="2608"/>
      <c r="AS50" s="2608"/>
      <c r="AT50" s="2608"/>
      <c r="AU50" s="2608"/>
      <c r="AV50" s="2608"/>
      <c r="AW50" s="2608"/>
      <c r="AX50" s="2608"/>
      <c r="AY50" s="2608"/>
      <c r="AZ50" s="2608"/>
      <c r="BA50" s="2608"/>
      <c r="BB50" s="2608"/>
      <c r="BC50" s="1052"/>
      <c r="BD50" s="1052"/>
      <c r="BE50" s="1052"/>
      <c r="BF50" s="1052"/>
      <c r="BG50" s="1052"/>
      <c r="BH50" s="1052"/>
      <c r="BI50" s="1052"/>
      <c r="BJ50" s="1052"/>
      <c r="BK50" s="1052"/>
      <c r="BL50" s="1052"/>
      <c r="BM50" s="1052"/>
      <c r="BN50" s="1052"/>
      <c r="BO50" s="1052"/>
      <c r="BP50" s="1052"/>
      <c r="BQ50" s="1052"/>
      <c r="BR50" s="1052"/>
      <c r="BS50" s="1052"/>
      <c r="BT50" s="1052"/>
      <c r="BU50" s="1052"/>
      <c r="BV50" s="1052"/>
      <c r="BW50" s="1051"/>
      <c r="BX50" s="1052"/>
      <c r="BY50" s="1052"/>
    </row>
    <row r="51" spans="2:77" ht="15" customHeight="1" x14ac:dyDescent="0.15">
      <c r="B51" s="1062"/>
      <c r="C51" s="1063"/>
      <c r="D51" s="1063"/>
      <c r="E51" s="1063"/>
      <c r="F51" s="1063"/>
      <c r="G51" s="1063"/>
      <c r="H51" s="1063"/>
      <c r="I51" s="1063"/>
      <c r="J51" s="1063"/>
      <c r="K51" s="1063"/>
      <c r="L51" s="1063"/>
      <c r="M51" s="1063"/>
      <c r="N51" s="1063"/>
      <c r="O51" s="1063"/>
      <c r="P51" s="1063"/>
      <c r="Q51" s="1063"/>
      <c r="R51" s="1063"/>
      <c r="S51" s="1063"/>
      <c r="T51" s="1063"/>
      <c r="U51" s="1063"/>
      <c r="V51" s="1063"/>
      <c r="W51" s="1063"/>
      <c r="X51" s="1063"/>
      <c r="Y51" s="1063"/>
      <c r="Z51" s="1063"/>
      <c r="AA51" s="1063"/>
      <c r="AB51" s="1063"/>
      <c r="AC51" s="1063"/>
      <c r="AD51" s="1063"/>
      <c r="AE51" s="1063"/>
      <c r="AF51" s="1063"/>
      <c r="AG51" s="1063"/>
      <c r="AH51" s="1063"/>
      <c r="AI51" s="1063"/>
      <c r="AJ51" s="1063"/>
      <c r="AK51" s="1064"/>
      <c r="AL51" s="1052"/>
      <c r="AM51" s="1380" t="str">
        <f>IF(AM50=0,""," 実施日")</f>
        <v/>
      </c>
      <c r="AN51" s="1381"/>
      <c r="AO51" s="1381"/>
      <c r="AP51" s="1381"/>
      <c r="AQ51" s="1381"/>
      <c r="AR51" s="1381"/>
      <c r="AS51" s="1381"/>
      <c r="AT51" s="1381"/>
      <c r="AU51" s="1381"/>
      <c r="AV51" s="1381"/>
      <c r="AW51" s="1382"/>
      <c r="AX51" s="1380"/>
      <c r="AY51" s="2589" t="str">
        <f>IFERROR(IF(AM50=0,"",VLOOKUP(AM50,活動記録写真用,BX51,FALSE)),"")</f>
        <v/>
      </c>
      <c r="AZ51" s="2589"/>
      <c r="BA51" s="2589"/>
      <c r="BB51" s="2589"/>
      <c r="BC51" s="2589"/>
      <c r="BD51" s="2589"/>
      <c r="BE51" s="2589"/>
      <c r="BF51" s="2589"/>
      <c r="BG51" s="2589"/>
      <c r="BH51" s="2589"/>
      <c r="BI51" s="2589"/>
      <c r="BJ51" s="2589"/>
      <c r="BK51" s="2589"/>
      <c r="BL51" s="2589"/>
      <c r="BM51" s="2589"/>
      <c r="BN51" s="2589"/>
      <c r="BO51" s="2589"/>
      <c r="BP51" s="2589"/>
      <c r="BQ51" s="2589"/>
      <c r="BR51" s="2589"/>
      <c r="BS51" s="2589"/>
      <c r="BT51" s="2589"/>
      <c r="BU51" s="2589"/>
      <c r="BV51" s="2590"/>
      <c r="BW51" s="1051"/>
      <c r="BX51" s="1065">
        <v>2</v>
      </c>
      <c r="BY51" s="1052"/>
    </row>
    <row r="52" spans="2:77" ht="15" customHeight="1" x14ac:dyDescent="0.15">
      <c r="B52" s="1062"/>
      <c r="C52" s="1063"/>
      <c r="D52" s="1063"/>
      <c r="E52" s="1063"/>
      <c r="F52" s="1063"/>
      <c r="G52" s="1063"/>
      <c r="H52" s="1063"/>
      <c r="I52" s="1063"/>
      <c r="J52" s="1063"/>
      <c r="K52" s="1063"/>
      <c r="L52" s="1063"/>
      <c r="M52" s="1063"/>
      <c r="N52" s="1063"/>
      <c r="O52" s="1063"/>
      <c r="P52" s="1063"/>
      <c r="Q52" s="1063"/>
      <c r="R52" s="1063"/>
      <c r="S52" s="1063"/>
      <c r="T52" s="1063"/>
      <c r="U52" s="1063"/>
      <c r="V52" s="1063"/>
      <c r="W52" s="1063"/>
      <c r="X52" s="1063"/>
      <c r="Y52" s="1063"/>
      <c r="Z52" s="1063"/>
      <c r="AA52" s="1063"/>
      <c r="AB52" s="1063"/>
      <c r="AC52" s="1063"/>
      <c r="AD52" s="1063"/>
      <c r="AE52" s="1063"/>
      <c r="AF52" s="1063"/>
      <c r="AG52" s="1063"/>
      <c r="AH52" s="1063"/>
      <c r="AI52" s="1063"/>
      <c r="AJ52" s="1063"/>
      <c r="AK52" s="1064"/>
      <c r="AL52" s="1052"/>
      <c r="AM52" s="1380" t="str">
        <f>IF(AM50=0,""," 支払区分")</f>
        <v/>
      </c>
      <c r="AN52" s="1383"/>
      <c r="AO52" s="1383"/>
      <c r="AP52" s="1383"/>
      <c r="AQ52" s="1383"/>
      <c r="AR52" s="1383"/>
      <c r="AS52" s="1383"/>
      <c r="AT52" s="1383"/>
      <c r="AU52" s="1383"/>
      <c r="AV52" s="1383"/>
      <c r="AW52" s="1382"/>
      <c r="AX52" s="1380"/>
      <c r="AY52" s="2591" t="str">
        <f>IFERROR(IF(AU50=0,"",IF(AU50=999,VLOOKUP(AM50,活動記録写真用,BY52,FALSE),VLOOKUP(AU50,【選択肢】!$T$3:$X$90,BX52,FALSE))),"")</f>
        <v/>
      </c>
      <c r="AZ52" s="2591"/>
      <c r="BA52" s="2591"/>
      <c r="BB52" s="2591"/>
      <c r="BC52" s="2591"/>
      <c r="BD52" s="2591"/>
      <c r="BE52" s="2591"/>
      <c r="BF52" s="2591"/>
      <c r="BG52" s="2591"/>
      <c r="BH52" s="2591"/>
      <c r="BI52" s="2591"/>
      <c r="BJ52" s="2591"/>
      <c r="BK52" s="2591"/>
      <c r="BL52" s="2591"/>
      <c r="BM52" s="2591"/>
      <c r="BN52" s="2591"/>
      <c r="BO52" s="2591"/>
      <c r="BP52" s="2591"/>
      <c r="BQ52" s="2591"/>
      <c r="BR52" s="2591"/>
      <c r="BS52" s="2591"/>
      <c r="BT52" s="2591"/>
      <c r="BU52" s="2591"/>
      <c r="BV52" s="2592"/>
      <c r="BW52" s="1051"/>
      <c r="BX52" s="1066">
        <v>2</v>
      </c>
      <c r="BY52" s="1067">
        <v>13</v>
      </c>
    </row>
    <row r="53" spans="2:77" ht="15" customHeight="1" x14ac:dyDescent="0.15">
      <c r="B53" s="1062"/>
      <c r="C53" s="1063"/>
      <c r="D53" s="1063"/>
      <c r="E53" s="1063"/>
      <c r="F53" s="1063"/>
      <c r="G53" s="1063"/>
      <c r="H53" s="1063"/>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4"/>
      <c r="AL53" s="1052"/>
      <c r="AM53" s="1380" t="str">
        <f>IF(AM50=0,""," 活動区分")</f>
        <v/>
      </c>
      <c r="AN53" s="1381"/>
      <c r="AO53" s="1381"/>
      <c r="AP53" s="1381"/>
      <c r="AQ53" s="1381"/>
      <c r="AR53" s="1381"/>
      <c r="AS53" s="1381"/>
      <c r="AT53" s="1381"/>
      <c r="AU53" s="1381"/>
      <c r="AV53" s="1381"/>
      <c r="AW53" s="1382"/>
      <c r="AX53" s="1380"/>
      <c r="AY53" s="2591" t="str">
        <f>IFERROR(IF(AU50=0,"",IF(AU50=999,VLOOKUP(AM50,活動記録写真用,BY53,FALSE),VLOOKUP(AU50,【選択肢】!$T$3:$X$90,BX53,FALSE))),"")</f>
        <v/>
      </c>
      <c r="AZ53" s="2591"/>
      <c r="BA53" s="2591"/>
      <c r="BB53" s="2591"/>
      <c r="BC53" s="2591"/>
      <c r="BD53" s="2591"/>
      <c r="BE53" s="2591"/>
      <c r="BF53" s="2591"/>
      <c r="BG53" s="2591"/>
      <c r="BH53" s="2591"/>
      <c r="BI53" s="2591"/>
      <c r="BJ53" s="2591"/>
      <c r="BK53" s="2591"/>
      <c r="BL53" s="2591"/>
      <c r="BM53" s="2591"/>
      <c r="BN53" s="2591"/>
      <c r="BO53" s="2591"/>
      <c r="BP53" s="2591"/>
      <c r="BQ53" s="2591"/>
      <c r="BR53" s="2591"/>
      <c r="BS53" s="2591"/>
      <c r="BT53" s="2591"/>
      <c r="BU53" s="2591"/>
      <c r="BV53" s="2592"/>
      <c r="BW53" s="1051"/>
      <c r="BX53" s="1066">
        <v>3</v>
      </c>
      <c r="BY53" s="1067">
        <v>14</v>
      </c>
    </row>
    <row r="54" spans="2:77" x14ac:dyDescent="0.15">
      <c r="B54" s="1062"/>
      <c r="C54" s="1063"/>
      <c r="D54" s="1063"/>
      <c r="E54" s="1063"/>
      <c r="F54" s="1063"/>
      <c r="G54" s="1063"/>
      <c r="H54" s="1063"/>
      <c r="I54" s="1063"/>
      <c r="J54" s="1063"/>
      <c r="K54" s="1063"/>
      <c r="L54" s="1063"/>
      <c r="M54" s="1063"/>
      <c r="N54" s="1063"/>
      <c r="O54" s="1063"/>
      <c r="P54" s="1063"/>
      <c r="Q54" s="1063"/>
      <c r="R54" s="1063"/>
      <c r="S54" s="1063"/>
      <c r="T54" s="1063"/>
      <c r="U54" s="1063"/>
      <c r="V54" s="1063"/>
      <c r="W54" s="1063"/>
      <c r="X54" s="1063"/>
      <c r="Y54" s="1063"/>
      <c r="Z54" s="1063"/>
      <c r="AA54" s="1063"/>
      <c r="AB54" s="1063"/>
      <c r="AC54" s="1063"/>
      <c r="AD54" s="1063"/>
      <c r="AE54" s="1063"/>
      <c r="AF54" s="1063"/>
      <c r="AG54" s="1063"/>
      <c r="AH54" s="1063"/>
      <c r="AI54" s="1063"/>
      <c r="AJ54" s="1063"/>
      <c r="AK54" s="1064"/>
      <c r="AL54" s="1052"/>
      <c r="AM54" s="2593" t="str">
        <f>IF(AM50=0,""," 活動項目")</f>
        <v/>
      </c>
      <c r="AN54" s="2594"/>
      <c r="AO54" s="2594"/>
      <c r="AP54" s="2594"/>
      <c r="AQ54" s="2594"/>
      <c r="AR54" s="2594"/>
      <c r="AS54" s="2594"/>
      <c r="AT54" s="2594"/>
      <c r="AU54" s="2594"/>
      <c r="AV54" s="2594"/>
      <c r="AW54" s="2595"/>
      <c r="AX54" s="1384"/>
      <c r="AY54" s="2602" t="str">
        <f>IFERROR(IF(AU50=0,"",IF(AU50=999,VLOOKUP(AM50,活動記録写真用,BY54,FALSE),VLOOKUP(AU50,【選択肢】!$T$3:$X$90,BX54,FALSE))),"")</f>
        <v/>
      </c>
      <c r="AZ54" s="2602"/>
      <c r="BA54" s="2602"/>
      <c r="BB54" s="2602"/>
      <c r="BC54" s="2602"/>
      <c r="BD54" s="2602"/>
      <c r="BE54" s="2602"/>
      <c r="BF54" s="2602"/>
      <c r="BG54" s="2602"/>
      <c r="BH54" s="2602"/>
      <c r="BI54" s="2602"/>
      <c r="BJ54" s="2602"/>
      <c r="BK54" s="2602"/>
      <c r="BL54" s="2602"/>
      <c r="BM54" s="2602"/>
      <c r="BN54" s="2602"/>
      <c r="BO54" s="2602"/>
      <c r="BP54" s="2602"/>
      <c r="BQ54" s="2602"/>
      <c r="BR54" s="2602"/>
      <c r="BS54" s="2602"/>
      <c r="BT54" s="2602"/>
      <c r="BU54" s="2602"/>
      <c r="BV54" s="2603"/>
      <c r="BW54" s="1051"/>
      <c r="BX54" s="2618">
        <v>5</v>
      </c>
      <c r="BY54" s="2617">
        <v>15</v>
      </c>
    </row>
    <row r="55" spans="2:77" x14ac:dyDescent="0.15">
      <c r="B55" s="1062"/>
      <c r="C55" s="1063"/>
      <c r="D55" s="1063"/>
      <c r="E55" s="1063"/>
      <c r="F55" s="1063"/>
      <c r="G55" s="1063"/>
      <c r="H55" s="1063"/>
      <c r="I55" s="1063"/>
      <c r="J55" s="1063"/>
      <c r="K55" s="1063"/>
      <c r="L55" s="1063"/>
      <c r="M55" s="1063"/>
      <c r="N55" s="1063"/>
      <c r="O55" s="1063"/>
      <c r="P55" s="1063"/>
      <c r="Q55" s="1063"/>
      <c r="R55" s="1063"/>
      <c r="S55" s="1063"/>
      <c r="T55" s="1063"/>
      <c r="U55" s="1063"/>
      <c r="V55" s="1063"/>
      <c r="W55" s="1063"/>
      <c r="X55" s="1063"/>
      <c r="Y55" s="1063"/>
      <c r="Z55" s="1063"/>
      <c r="AA55" s="1063"/>
      <c r="AB55" s="1063"/>
      <c r="AC55" s="1063"/>
      <c r="AD55" s="1063"/>
      <c r="AE55" s="1063"/>
      <c r="AF55" s="1063"/>
      <c r="AG55" s="1063"/>
      <c r="AH55" s="1063"/>
      <c r="AI55" s="1063"/>
      <c r="AJ55" s="1063"/>
      <c r="AK55" s="1064"/>
      <c r="AL55" s="1052"/>
      <c r="AM55" s="2596"/>
      <c r="AN55" s="2597"/>
      <c r="AO55" s="2597"/>
      <c r="AP55" s="2597"/>
      <c r="AQ55" s="2597"/>
      <c r="AR55" s="2597"/>
      <c r="AS55" s="2597"/>
      <c r="AT55" s="2597"/>
      <c r="AU55" s="2597"/>
      <c r="AV55" s="2597"/>
      <c r="AW55" s="2598"/>
      <c r="AX55" s="1385"/>
      <c r="AY55" s="2604"/>
      <c r="AZ55" s="2604"/>
      <c r="BA55" s="2604"/>
      <c r="BB55" s="2604"/>
      <c r="BC55" s="2604"/>
      <c r="BD55" s="2604"/>
      <c r="BE55" s="2604"/>
      <c r="BF55" s="2604"/>
      <c r="BG55" s="2604"/>
      <c r="BH55" s="2604"/>
      <c r="BI55" s="2604"/>
      <c r="BJ55" s="2604"/>
      <c r="BK55" s="2604"/>
      <c r="BL55" s="2604"/>
      <c r="BM55" s="2604"/>
      <c r="BN55" s="2604"/>
      <c r="BO55" s="2604"/>
      <c r="BP55" s="2604"/>
      <c r="BQ55" s="2604"/>
      <c r="BR55" s="2604"/>
      <c r="BS55" s="2604"/>
      <c r="BT55" s="2604"/>
      <c r="BU55" s="2604"/>
      <c r="BV55" s="2605"/>
      <c r="BW55" s="1051"/>
      <c r="BX55" s="2618"/>
      <c r="BY55" s="2617"/>
    </row>
    <row r="56" spans="2:77" x14ac:dyDescent="0.15">
      <c r="B56" s="1062"/>
      <c r="C56" s="1063"/>
      <c r="D56" s="1063"/>
      <c r="E56" s="1063"/>
      <c r="F56" s="1063"/>
      <c r="G56" s="1063"/>
      <c r="H56" s="1063"/>
      <c r="I56" s="1063"/>
      <c r="J56" s="1063"/>
      <c r="K56" s="1063"/>
      <c r="L56" s="1063"/>
      <c r="M56" s="1063"/>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1052"/>
      <c r="AM56" s="2596"/>
      <c r="AN56" s="2597"/>
      <c r="AO56" s="2597"/>
      <c r="AP56" s="2597"/>
      <c r="AQ56" s="2597"/>
      <c r="AR56" s="2597"/>
      <c r="AS56" s="2597"/>
      <c r="AT56" s="2597"/>
      <c r="AU56" s="2597"/>
      <c r="AV56" s="2597"/>
      <c r="AW56" s="2598"/>
      <c r="AX56" s="1385"/>
      <c r="AY56" s="2604"/>
      <c r="AZ56" s="2604"/>
      <c r="BA56" s="2604"/>
      <c r="BB56" s="2604"/>
      <c r="BC56" s="2604"/>
      <c r="BD56" s="2604"/>
      <c r="BE56" s="2604"/>
      <c r="BF56" s="2604"/>
      <c r="BG56" s="2604"/>
      <c r="BH56" s="2604"/>
      <c r="BI56" s="2604"/>
      <c r="BJ56" s="2604"/>
      <c r="BK56" s="2604"/>
      <c r="BL56" s="2604"/>
      <c r="BM56" s="2604"/>
      <c r="BN56" s="2604"/>
      <c r="BO56" s="2604"/>
      <c r="BP56" s="2604"/>
      <c r="BQ56" s="2604"/>
      <c r="BR56" s="2604"/>
      <c r="BS56" s="2604"/>
      <c r="BT56" s="2604"/>
      <c r="BU56" s="2604"/>
      <c r="BV56" s="2605"/>
      <c r="BW56" s="1051"/>
      <c r="BX56" s="2618"/>
      <c r="BY56" s="2617"/>
    </row>
    <row r="57" spans="2:77" x14ac:dyDescent="0.15">
      <c r="B57" s="1062"/>
      <c r="C57" s="1063"/>
      <c r="D57" s="1063"/>
      <c r="E57" s="1063"/>
      <c r="F57" s="1063"/>
      <c r="G57" s="1063"/>
      <c r="H57" s="1063"/>
      <c r="I57" s="1063"/>
      <c r="J57" s="1063"/>
      <c r="K57" s="1063"/>
      <c r="L57" s="1063"/>
      <c r="M57" s="1063"/>
      <c r="N57" s="1063"/>
      <c r="O57" s="1063"/>
      <c r="P57" s="1063"/>
      <c r="Q57" s="1063"/>
      <c r="R57" s="1063"/>
      <c r="S57" s="1063"/>
      <c r="T57" s="1063"/>
      <c r="U57" s="1063"/>
      <c r="V57" s="1063"/>
      <c r="W57" s="1063"/>
      <c r="X57" s="1063"/>
      <c r="Y57" s="1063"/>
      <c r="Z57" s="1063"/>
      <c r="AA57" s="1063"/>
      <c r="AB57" s="1063"/>
      <c r="AC57" s="1063"/>
      <c r="AD57" s="1063"/>
      <c r="AE57" s="1063"/>
      <c r="AF57" s="1063"/>
      <c r="AG57" s="1063"/>
      <c r="AH57" s="1063"/>
      <c r="AI57" s="1063"/>
      <c r="AJ57" s="1063"/>
      <c r="AK57" s="1064"/>
      <c r="AL57" s="1052"/>
      <c r="AM57" s="2599"/>
      <c r="AN57" s="2600"/>
      <c r="AO57" s="2600"/>
      <c r="AP57" s="2600"/>
      <c r="AQ57" s="2600"/>
      <c r="AR57" s="2600"/>
      <c r="AS57" s="2600"/>
      <c r="AT57" s="2600"/>
      <c r="AU57" s="2600"/>
      <c r="AV57" s="2600"/>
      <c r="AW57" s="2601"/>
      <c r="AX57" s="1385"/>
      <c r="AY57" s="2606"/>
      <c r="AZ57" s="2606"/>
      <c r="BA57" s="2606"/>
      <c r="BB57" s="2606"/>
      <c r="BC57" s="2606"/>
      <c r="BD57" s="2606"/>
      <c r="BE57" s="2606"/>
      <c r="BF57" s="2606"/>
      <c r="BG57" s="2606"/>
      <c r="BH57" s="2606"/>
      <c r="BI57" s="2606"/>
      <c r="BJ57" s="2606"/>
      <c r="BK57" s="2606"/>
      <c r="BL57" s="2606"/>
      <c r="BM57" s="2606"/>
      <c r="BN57" s="2606"/>
      <c r="BO57" s="2606"/>
      <c r="BP57" s="2606"/>
      <c r="BQ57" s="2606"/>
      <c r="BR57" s="2606"/>
      <c r="BS57" s="2606"/>
      <c r="BT57" s="2606"/>
      <c r="BU57" s="2606"/>
      <c r="BV57" s="2607"/>
      <c r="BW57" s="1051"/>
      <c r="BX57" s="2618"/>
      <c r="BY57" s="2617"/>
    </row>
    <row r="58" spans="2:77" ht="15" customHeight="1" x14ac:dyDescent="0.15">
      <c r="B58" s="1062"/>
      <c r="C58" s="1063"/>
      <c r="D58" s="1063"/>
      <c r="E58" s="1063"/>
      <c r="F58" s="1063"/>
      <c r="G58" s="1063"/>
      <c r="H58" s="1063"/>
      <c r="I58" s="1063"/>
      <c r="J58" s="1063"/>
      <c r="K58" s="1063"/>
      <c r="L58" s="1063"/>
      <c r="M58" s="1063"/>
      <c r="N58" s="1063"/>
      <c r="O58" s="1063"/>
      <c r="P58" s="1063"/>
      <c r="Q58" s="1063"/>
      <c r="R58" s="1063"/>
      <c r="S58" s="1063"/>
      <c r="T58" s="1063"/>
      <c r="U58" s="1063"/>
      <c r="V58" s="1063"/>
      <c r="W58" s="1063"/>
      <c r="X58" s="1063"/>
      <c r="Y58" s="1063"/>
      <c r="Z58" s="1063"/>
      <c r="AA58" s="1063"/>
      <c r="AB58" s="1063"/>
      <c r="AC58" s="1063"/>
      <c r="AD58" s="1063"/>
      <c r="AE58" s="1063"/>
      <c r="AF58" s="1063"/>
      <c r="AG58" s="1063"/>
      <c r="AH58" s="1063"/>
      <c r="AI58" s="1063"/>
      <c r="AJ58" s="1063"/>
      <c r="AK58" s="1064"/>
      <c r="AL58" s="1052"/>
      <c r="AM58" s="2593" t="str">
        <f>IF(AM50=0,""," 備考")</f>
        <v/>
      </c>
      <c r="AN58" s="2594"/>
      <c r="AO58" s="2594"/>
      <c r="AP58" s="2594"/>
      <c r="AQ58" s="2594"/>
      <c r="AR58" s="2594"/>
      <c r="AS58" s="2594"/>
      <c r="AT58" s="2594"/>
      <c r="AU58" s="2594"/>
      <c r="AV58" s="2594"/>
      <c r="AW58" s="2595"/>
      <c r="AX58" s="1386"/>
      <c r="AY58" s="2602" t="str">
        <f>IFERROR(IF(AM50=0,"",IF((VLOOKUP(AM50,活動記録写真用,BX58,FALSE))="","",VLOOKUP(AM50,活動記録写真用,BX58,FALSE))),"")</f>
        <v/>
      </c>
      <c r="AZ58" s="2602"/>
      <c r="BA58" s="2602"/>
      <c r="BB58" s="2602"/>
      <c r="BC58" s="2602"/>
      <c r="BD58" s="2602"/>
      <c r="BE58" s="2602"/>
      <c r="BF58" s="2602"/>
      <c r="BG58" s="2602"/>
      <c r="BH58" s="2602"/>
      <c r="BI58" s="2602"/>
      <c r="BJ58" s="2602"/>
      <c r="BK58" s="2602"/>
      <c r="BL58" s="2602"/>
      <c r="BM58" s="2602"/>
      <c r="BN58" s="2602"/>
      <c r="BO58" s="2602"/>
      <c r="BP58" s="2602"/>
      <c r="BQ58" s="2602"/>
      <c r="BR58" s="2602"/>
      <c r="BS58" s="2602"/>
      <c r="BT58" s="2602"/>
      <c r="BU58" s="2602"/>
      <c r="BV58" s="2603"/>
      <c r="BW58" s="1051"/>
      <c r="BX58" s="1066">
        <v>16</v>
      </c>
      <c r="BY58" s="1052"/>
    </row>
    <row r="59" spans="2:77" ht="15" customHeight="1" x14ac:dyDescent="0.15">
      <c r="B59" s="1062"/>
      <c r="C59" s="1063"/>
      <c r="D59" s="1063"/>
      <c r="E59" s="1063"/>
      <c r="F59" s="1063"/>
      <c r="G59" s="1063"/>
      <c r="H59" s="1063"/>
      <c r="I59" s="1063"/>
      <c r="J59" s="1063"/>
      <c r="K59" s="1063"/>
      <c r="L59" s="1063"/>
      <c r="M59" s="1063"/>
      <c r="N59" s="1063"/>
      <c r="O59" s="1063"/>
      <c r="P59" s="1063"/>
      <c r="Q59" s="1063"/>
      <c r="R59" s="1063"/>
      <c r="S59" s="1063"/>
      <c r="T59" s="1063"/>
      <c r="U59" s="1063"/>
      <c r="V59" s="1063"/>
      <c r="W59" s="1063"/>
      <c r="X59" s="1063"/>
      <c r="Y59" s="1063"/>
      <c r="Z59" s="1063"/>
      <c r="AA59" s="1063"/>
      <c r="AB59" s="1063"/>
      <c r="AC59" s="1063"/>
      <c r="AD59" s="1063"/>
      <c r="AE59" s="1063"/>
      <c r="AF59" s="1063"/>
      <c r="AG59" s="1063"/>
      <c r="AH59" s="1063"/>
      <c r="AI59" s="1063"/>
      <c r="AJ59" s="1063"/>
      <c r="AK59" s="1064"/>
      <c r="AL59" s="1052"/>
      <c r="AM59" s="2599"/>
      <c r="AN59" s="2600"/>
      <c r="AO59" s="2600"/>
      <c r="AP59" s="2600"/>
      <c r="AQ59" s="2600"/>
      <c r="AR59" s="2600"/>
      <c r="AS59" s="2600"/>
      <c r="AT59" s="2600"/>
      <c r="AU59" s="2600"/>
      <c r="AV59" s="2600"/>
      <c r="AW59" s="2601"/>
      <c r="AX59" s="1387"/>
      <c r="AY59" s="2606"/>
      <c r="AZ59" s="2606"/>
      <c r="BA59" s="2606"/>
      <c r="BB59" s="2606"/>
      <c r="BC59" s="2606"/>
      <c r="BD59" s="2606"/>
      <c r="BE59" s="2606"/>
      <c r="BF59" s="2606"/>
      <c r="BG59" s="2606"/>
      <c r="BH59" s="2606"/>
      <c r="BI59" s="2606"/>
      <c r="BJ59" s="2606"/>
      <c r="BK59" s="2606"/>
      <c r="BL59" s="2606"/>
      <c r="BM59" s="2606"/>
      <c r="BN59" s="2606"/>
      <c r="BO59" s="2606"/>
      <c r="BP59" s="2606"/>
      <c r="BQ59" s="2606"/>
      <c r="BR59" s="2606"/>
      <c r="BS59" s="2606"/>
      <c r="BT59" s="2606"/>
      <c r="BU59" s="2606"/>
      <c r="BV59" s="2607"/>
      <c r="BW59" s="1051"/>
      <c r="BX59" s="1052"/>
      <c r="BY59" s="1052"/>
    </row>
    <row r="60" spans="2:77" ht="15" customHeight="1" x14ac:dyDescent="0.15">
      <c r="B60" s="1062"/>
      <c r="C60" s="1063"/>
      <c r="D60" s="1063"/>
      <c r="E60" s="1063"/>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3"/>
      <c r="AD60" s="1063"/>
      <c r="AE60" s="1063"/>
      <c r="AF60" s="1063"/>
      <c r="AG60" s="1063"/>
      <c r="AH60" s="1063"/>
      <c r="AI60" s="1063"/>
      <c r="AJ60" s="1063"/>
      <c r="AK60" s="1064"/>
      <c r="AL60" s="1052"/>
      <c r="AM60" s="2619"/>
      <c r="AN60" s="2620"/>
      <c r="AO60" s="2620"/>
      <c r="AP60" s="2620"/>
      <c r="AQ60" s="2620"/>
      <c r="AR60" s="2620"/>
      <c r="AS60" s="2620"/>
      <c r="AT60" s="2620"/>
      <c r="AU60" s="2620"/>
      <c r="AV60" s="2620"/>
      <c r="AW60" s="2621"/>
      <c r="AX60" s="2622"/>
      <c r="AY60" s="2623"/>
      <c r="AZ60" s="2623"/>
      <c r="BA60" s="2623"/>
      <c r="BB60" s="2623"/>
      <c r="BC60" s="2623"/>
      <c r="BD60" s="2623"/>
      <c r="BE60" s="2623"/>
      <c r="BF60" s="2623"/>
      <c r="BG60" s="2623"/>
      <c r="BH60" s="2623"/>
      <c r="BI60" s="2623"/>
      <c r="BJ60" s="2623"/>
      <c r="BK60" s="2623"/>
      <c r="BL60" s="2623"/>
      <c r="BM60" s="2623"/>
      <c r="BN60" s="2623"/>
      <c r="BO60" s="2623"/>
      <c r="BP60" s="2623"/>
      <c r="BQ60" s="2623"/>
      <c r="BR60" s="2623"/>
      <c r="BS60" s="2623"/>
      <c r="BT60" s="2623"/>
      <c r="BU60" s="2623"/>
      <c r="BV60" s="2624"/>
      <c r="BW60" s="1051"/>
      <c r="BX60" s="1052"/>
      <c r="BY60" s="1052"/>
    </row>
    <row r="61" spans="2:77" ht="15" customHeight="1" x14ac:dyDescent="0.15">
      <c r="B61" s="1062"/>
      <c r="C61" s="1063"/>
      <c r="D61" s="1063"/>
      <c r="E61" s="1063"/>
      <c r="F61" s="1063"/>
      <c r="G61" s="1063"/>
      <c r="H61" s="1063"/>
      <c r="I61" s="1063"/>
      <c r="J61" s="1063"/>
      <c r="K61" s="1063"/>
      <c r="L61" s="1063"/>
      <c r="M61" s="1063"/>
      <c r="N61" s="1063"/>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4"/>
      <c r="AL61" s="1052"/>
      <c r="AM61" s="2619"/>
      <c r="AN61" s="2620"/>
      <c r="AO61" s="2620"/>
      <c r="AP61" s="2620"/>
      <c r="AQ61" s="2620"/>
      <c r="AR61" s="2620"/>
      <c r="AS61" s="2620"/>
      <c r="AT61" s="2620"/>
      <c r="AU61" s="2620"/>
      <c r="AV61" s="2620"/>
      <c r="AW61" s="2621"/>
      <c r="AX61" s="2622"/>
      <c r="AY61" s="2623"/>
      <c r="AZ61" s="2623"/>
      <c r="BA61" s="2623"/>
      <c r="BB61" s="2623"/>
      <c r="BC61" s="2623"/>
      <c r="BD61" s="2623"/>
      <c r="BE61" s="2623"/>
      <c r="BF61" s="2623"/>
      <c r="BG61" s="2623"/>
      <c r="BH61" s="2623"/>
      <c r="BI61" s="2623"/>
      <c r="BJ61" s="2623"/>
      <c r="BK61" s="2623"/>
      <c r="BL61" s="2623"/>
      <c r="BM61" s="2623"/>
      <c r="BN61" s="2623"/>
      <c r="BO61" s="2623"/>
      <c r="BP61" s="2623"/>
      <c r="BQ61" s="2623"/>
      <c r="BR61" s="2623"/>
      <c r="BS61" s="2623"/>
      <c r="BT61" s="2623"/>
      <c r="BU61" s="2623"/>
      <c r="BV61" s="2624"/>
      <c r="BW61" s="1051"/>
      <c r="BX61" s="1052"/>
      <c r="BY61" s="1052"/>
    </row>
    <row r="62" spans="2:77" ht="15" customHeight="1" x14ac:dyDescent="0.15">
      <c r="B62" s="1068"/>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70"/>
      <c r="AL62" s="1052"/>
      <c r="AM62" s="2619"/>
      <c r="AN62" s="2620"/>
      <c r="AO62" s="2620"/>
      <c r="AP62" s="2620"/>
      <c r="AQ62" s="2620"/>
      <c r="AR62" s="2620"/>
      <c r="AS62" s="2620"/>
      <c r="AT62" s="2620"/>
      <c r="AU62" s="2620"/>
      <c r="AV62" s="2620"/>
      <c r="AW62" s="2621"/>
      <c r="AX62" s="2622"/>
      <c r="AY62" s="2623"/>
      <c r="AZ62" s="2623"/>
      <c r="BA62" s="2623"/>
      <c r="BB62" s="2623"/>
      <c r="BC62" s="2623"/>
      <c r="BD62" s="2623"/>
      <c r="BE62" s="2623"/>
      <c r="BF62" s="2623"/>
      <c r="BG62" s="2623"/>
      <c r="BH62" s="2623"/>
      <c r="BI62" s="2623"/>
      <c r="BJ62" s="2623"/>
      <c r="BK62" s="2623"/>
      <c r="BL62" s="2623"/>
      <c r="BM62" s="2623"/>
      <c r="BN62" s="2623"/>
      <c r="BO62" s="2623"/>
      <c r="BP62" s="2623"/>
      <c r="BQ62" s="2623"/>
      <c r="BR62" s="2623"/>
      <c r="BS62" s="2623"/>
      <c r="BT62" s="2623"/>
      <c r="BU62" s="2623"/>
      <c r="BV62" s="2624"/>
      <c r="BW62" s="1051"/>
      <c r="BX62" s="1052"/>
      <c r="BY62" s="1052"/>
    </row>
    <row r="63" spans="2:77" ht="14.25" x14ac:dyDescent="0.15">
      <c r="B63" s="1052"/>
      <c r="C63" s="1052"/>
      <c r="D63" s="1053"/>
      <c r="E63" s="1052"/>
      <c r="F63" s="1052"/>
      <c r="G63" s="1052"/>
      <c r="H63" s="1052"/>
      <c r="I63" s="1052"/>
      <c r="J63" s="1052"/>
      <c r="K63" s="1052"/>
      <c r="L63" s="1052"/>
      <c r="M63" s="1052"/>
      <c r="N63" s="1052"/>
      <c r="O63" s="1052"/>
      <c r="P63" s="1052"/>
      <c r="Q63" s="1052"/>
      <c r="R63" s="1052"/>
      <c r="S63" s="1052"/>
      <c r="T63" s="1052"/>
      <c r="U63" s="1052"/>
      <c r="V63" s="1052"/>
      <c r="W63" s="1052"/>
      <c r="X63" s="1052"/>
      <c r="Y63" s="1052"/>
      <c r="Z63" s="1052"/>
      <c r="AA63" s="1052"/>
      <c r="AB63" s="1052"/>
      <c r="AC63" s="1052"/>
      <c r="AD63" s="1052"/>
      <c r="AE63" s="1052"/>
      <c r="AF63" s="1052"/>
      <c r="AG63" s="1052"/>
      <c r="AH63" s="1052"/>
      <c r="AI63" s="1052"/>
      <c r="AJ63" s="1052"/>
      <c r="AK63" s="1052"/>
      <c r="AL63" s="1052"/>
      <c r="AM63" s="1054"/>
      <c r="AN63" s="1054"/>
      <c r="AO63" s="1054"/>
      <c r="AP63" s="1054"/>
      <c r="AQ63" s="1054"/>
      <c r="AR63" s="1054"/>
      <c r="AS63" s="1054"/>
      <c r="AT63" s="1054"/>
      <c r="AU63" s="1054"/>
      <c r="AV63" s="1054"/>
      <c r="AW63" s="1054"/>
      <c r="AX63" s="1052"/>
      <c r="AY63" s="1052"/>
      <c r="AZ63" s="1052"/>
      <c r="BA63" s="1052"/>
      <c r="BB63" s="1052"/>
      <c r="BC63" s="1052"/>
      <c r="BD63" s="1052"/>
      <c r="BE63" s="1052"/>
      <c r="BF63" s="1052"/>
      <c r="BG63" s="1052"/>
      <c r="BH63" s="1052"/>
      <c r="BI63" s="1052"/>
      <c r="BJ63" s="1052"/>
      <c r="BK63" s="1052"/>
      <c r="BL63" s="1052"/>
      <c r="BM63" s="1052"/>
      <c r="BN63" s="1052"/>
      <c r="BO63" s="1052"/>
      <c r="BP63" s="1052"/>
      <c r="BQ63" s="1052"/>
      <c r="BR63" s="1052"/>
      <c r="BS63" s="1052"/>
      <c r="BT63" s="1052"/>
      <c r="BU63" s="1052"/>
      <c r="BV63" s="1052"/>
      <c r="BW63" s="1051"/>
      <c r="BX63" s="1052"/>
      <c r="BY63" s="1052"/>
    </row>
    <row r="64" spans="2:77" ht="14.25" x14ac:dyDescent="0.15">
      <c r="B64" s="1055" t="s">
        <v>6837</v>
      </c>
      <c r="C64" s="1052"/>
      <c r="D64" s="1052"/>
      <c r="E64" s="1052"/>
      <c r="F64" s="1052"/>
      <c r="G64" s="1052"/>
      <c r="H64" s="1052"/>
      <c r="I64" s="1052"/>
      <c r="J64" s="1052"/>
      <c r="K64" s="1052"/>
      <c r="L64" s="1052"/>
      <c r="M64" s="1052"/>
      <c r="N64" s="1052"/>
      <c r="O64" s="1052"/>
      <c r="P64" s="1052"/>
      <c r="Q64" s="1052"/>
      <c r="R64" s="1052"/>
      <c r="S64" s="1052"/>
      <c r="T64" s="1052"/>
      <c r="U64" s="1052"/>
      <c r="V64" s="1052"/>
      <c r="W64" s="1052"/>
      <c r="X64" s="1052"/>
      <c r="Y64" s="1052"/>
      <c r="Z64" s="1052"/>
      <c r="AA64" s="1052"/>
      <c r="AB64" s="1052"/>
      <c r="AC64" s="1052"/>
      <c r="AD64" s="1052"/>
      <c r="AE64" s="1052"/>
      <c r="AF64" s="1052"/>
      <c r="AG64" s="1052"/>
      <c r="AH64" s="1052"/>
      <c r="AI64" s="1052"/>
      <c r="AJ64" s="2614" t="str">
        <f>"〔　"&amp;'はじめに（PC）'!D$5&amp;"　〕"</f>
        <v>〔　〇〇〇〇組織　〕</v>
      </c>
      <c r="AK64" s="2614"/>
      <c r="AL64" s="2614"/>
      <c r="AM64" s="2614"/>
      <c r="AN64" s="2614"/>
      <c r="AO64" s="2614"/>
      <c r="AP64" s="2614"/>
      <c r="AQ64" s="2614"/>
      <c r="AR64" s="2614"/>
      <c r="AS64" s="2614"/>
      <c r="AT64" s="2614"/>
      <c r="AU64" s="2614"/>
      <c r="AV64" s="2614"/>
      <c r="AW64" s="2614"/>
      <c r="AX64" s="2614"/>
      <c r="AY64" s="2614"/>
      <c r="AZ64" s="2614"/>
      <c r="BA64" s="2614"/>
      <c r="BB64" s="2614"/>
      <c r="BC64" s="2614"/>
      <c r="BD64" s="2614"/>
      <c r="BE64" s="2614"/>
      <c r="BF64" s="2614"/>
      <c r="BG64" s="2614"/>
      <c r="BH64" s="1052"/>
      <c r="BI64" s="1052"/>
      <c r="BJ64" s="2609" t="str">
        <f>"〈"&amp;'はじめに（PC）'!D$4&amp;"〉"</f>
        <v>〈横手市〉</v>
      </c>
      <c r="BK64" s="2609"/>
      <c r="BL64" s="2609"/>
      <c r="BM64" s="2609"/>
      <c r="BN64" s="2609"/>
      <c r="BO64" s="2609"/>
      <c r="BP64" s="2609"/>
      <c r="BQ64" s="2610"/>
      <c r="BR64" s="2611"/>
      <c r="BS64" s="2612"/>
      <c r="BT64" s="2612"/>
      <c r="BU64" s="2612"/>
      <c r="BV64" s="2613"/>
      <c r="BW64" s="1051"/>
      <c r="BX64" s="1052"/>
      <c r="BY64" s="1052"/>
    </row>
    <row r="65" spans="2:77" x14ac:dyDescent="0.15">
      <c r="B65" s="1057"/>
      <c r="C65" s="1057"/>
      <c r="D65" s="1057"/>
      <c r="E65" s="1057"/>
      <c r="F65" s="1057"/>
      <c r="G65" s="1057"/>
      <c r="H65" s="1057"/>
      <c r="I65" s="1057"/>
      <c r="J65" s="1057"/>
      <c r="K65" s="1057"/>
      <c r="L65" s="1057"/>
      <c r="M65" s="1057"/>
      <c r="N65" s="1057"/>
      <c r="O65" s="1057"/>
      <c r="P65" s="1057"/>
      <c r="Q65" s="1057"/>
      <c r="R65" s="1057"/>
      <c r="S65" s="1057"/>
      <c r="T65" s="1057"/>
      <c r="U65" s="1057"/>
      <c r="V65" s="1057"/>
      <c r="W65" s="1057"/>
      <c r="X65" s="1057"/>
      <c r="Y65" s="1057"/>
      <c r="Z65" s="1057"/>
      <c r="AA65" s="1057"/>
      <c r="AB65" s="1057"/>
      <c r="AC65" s="1057"/>
      <c r="AD65" s="1057"/>
      <c r="AE65" s="1057"/>
      <c r="AF65" s="1057"/>
      <c r="AG65" s="1057"/>
      <c r="AH65" s="1057"/>
      <c r="AI65" s="1057"/>
      <c r="AJ65" s="1057"/>
      <c r="AK65" s="1057"/>
      <c r="AL65" s="1057"/>
      <c r="AM65" s="1058"/>
      <c r="AN65" s="1058"/>
      <c r="AO65" s="1058"/>
      <c r="AP65" s="1058"/>
      <c r="AQ65" s="1058"/>
      <c r="AR65" s="1058"/>
      <c r="AS65" s="1058"/>
      <c r="AT65" s="1058"/>
      <c r="AU65" s="1058"/>
      <c r="AV65" s="1058"/>
      <c r="AW65" s="1058"/>
      <c r="AX65" s="1057"/>
      <c r="AY65" s="1057"/>
      <c r="AZ65" s="1057"/>
      <c r="BA65" s="1057"/>
      <c r="BB65" s="1057"/>
      <c r="BC65" s="1057"/>
      <c r="BD65" s="1057"/>
      <c r="BE65" s="1057"/>
      <c r="BF65" s="1057"/>
      <c r="BG65" s="1057"/>
      <c r="BH65" s="1057"/>
      <c r="BI65" s="1057"/>
      <c r="BJ65" s="1057"/>
      <c r="BK65" s="1057"/>
      <c r="BL65" s="1057"/>
      <c r="BM65" s="1057"/>
      <c r="BN65" s="1057"/>
      <c r="BO65" s="1057"/>
      <c r="BP65" s="1057"/>
      <c r="BQ65" s="1057"/>
      <c r="BR65" s="1057"/>
      <c r="BS65" s="1057"/>
      <c r="BT65" s="1057"/>
      <c r="BU65" s="1057"/>
      <c r="BV65" s="1057"/>
      <c r="BW65" s="1056"/>
      <c r="BX65" s="1057"/>
      <c r="BY65" s="1057"/>
    </row>
    <row r="66" spans="2:77" ht="15" customHeight="1" x14ac:dyDescent="0.15">
      <c r="B66" s="2625" t="s">
        <v>6838</v>
      </c>
      <c r="C66" s="2625"/>
      <c r="D66" s="2625"/>
      <c r="E66" s="2625"/>
      <c r="F66" s="2625"/>
      <c r="G66" s="2625"/>
      <c r="H66" s="2627"/>
      <c r="I66" s="2627"/>
      <c r="J66" s="2627"/>
      <c r="K66" s="2627"/>
      <c r="L66" s="2627"/>
      <c r="M66" s="2627"/>
      <c r="N66" s="2627"/>
      <c r="O66" s="2627"/>
      <c r="P66" s="1379"/>
      <c r="Q66" s="1379"/>
      <c r="R66" s="1379"/>
      <c r="S66" s="1379"/>
      <c r="T66" s="1379"/>
      <c r="U66" s="1379"/>
      <c r="V66" s="1379"/>
      <c r="W66" s="1379"/>
      <c r="X66" s="1379"/>
      <c r="Y66" s="1379"/>
      <c r="Z66" s="1379"/>
      <c r="AA66" s="1379"/>
      <c r="AB66" s="1379"/>
      <c r="AC66" s="1379"/>
      <c r="AD66" s="1379"/>
      <c r="AE66" s="1379"/>
      <c r="AF66" s="1379"/>
      <c r="AG66" s="1379"/>
      <c r="AH66" s="1379"/>
      <c r="AI66" s="1379"/>
      <c r="AJ66" s="1379"/>
      <c r="AK66" s="1379"/>
      <c r="AL66" s="1052"/>
      <c r="AM66" s="2615" t="s">
        <v>6839</v>
      </c>
      <c r="AN66" s="2615"/>
      <c r="AO66" s="2615"/>
      <c r="AP66" s="2615"/>
      <c r="AQ66" s="2615"/>
      <c r="AR66" s="2615"/>
      <c r="AS66" s="2615"/>
      <c r="AT66" s="2615"/>
      <c r="AU66" s="2616" t="s">
        <v>625</v>
      </c>
      <c r="AV66" s="2616"/>
      <c r="AW66" s="2616"/>
      <c r="AX66" s="2616"/>
      <c r="AY66" s="2616"/>
      <c r="AZ66" s="2616"/>
      <c r="BA66" s="2616"/>
      <c r="BB66" s="2616"/>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1"/>
      <c r="BX66" s="1052"/>
      <c r="BY66" s="1052"/>
    </row>
    <row r="67" spans="2:77" ht="15" customHeight="1" x14ac:dyDescent="0.15">
      <c r="B67" s="1059"/>
      <c r="C67" s="1060"/>
      <c r="D67" s="1060"/>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1"/>
      <c r="AL67" s="1052"/>
      <c r="AM67" s="2608"/>
      <c r="AN67" s="2608"/>
      <c r="AO67" s="2608"/>
      <c r="AP67" s="2608"/>
      <c r="AQ67" s="2608"/>
      <c r="AR67" s="2608"/>
      <c r="AS67" s="2608"/>
      <c r="AT67" s="2608"/>
      <c r="AU67" s="2608"/>
      <c r="AV67" s="2608"/>
      <c r="AW67" s="2608"/>
      <c r="AX67" s="2608"/>
      <c r="AY67" s="2608"/>
      <c r="AZ67" s="2608"/>
      <c r="BA67" s="2608"/>
      <c r="BB67" s="2608"/>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1"/>
      <c r="BX67" s="1052"/>
      <c r="BY67" s="1052"/>
    </row>
    <row r="68" spans="2:77" ht="15" customHeight="1" x14ac:dyDescent="0.15">
      <c r="B68" s="1062"/>
      <c r="C68" s="1063"/>
      <c r="D68" s="1063"/>
      <c r="E68" s="1063"/>
      <c r="F68" s="1063"/>
      <c r="G68" s="1063"/>
      <c r="H68" s="1063"/>
      <c r="I68" s="1063"/>
      <c r="J68" s="1063"/>
      <c r="K68" s="1063"/>
      <c r="L68" s="1063"/>
      <c r="M68" s="1063"/>
      <c r="N68" s="1063"/>
      <c r="O68" s="1063"/>
      <c r="P68" s="1063"/>
      <c r="Q68" s="1063"/>
      <c r="R68" s="1063"/>
      <c r="S68" s="1063"/>
      <c r="T68" s="1063"/>
      <c r="U68" s="1063"/>
      <c r="V68" s="1063"/>
      <c r="W68" s="1063"/>
      <c r="X68" s="1063"/>
      <c r="Y68" s="1063"/>
      <c r="Z68" s="1063"/>
      <c r="AA68" s="1063"/>
      <c r="AB68" s="1063"/>
      <c r="AC68" s="1063"/>
      <c r="AD68" s="1063"/>
      <c r="AE68" s="1063"/>
      <c r="AF68" s="1063"/>
      <c r="AG68" s="1063"/>
      <c r="AH68" s="1063"/>
      <c r="AI68" s="1063"/>
      <c r="AJ68" s="1063"/>
      <c r="AK68" s="1064"/>
      <c r="AL68" s="1052"/>
      <c r="AM68" s="1380" t="str">
        <f>IF(AM67=0,""," 実施日")</f>
        <v/>
      </c>
      <c r="AN68" s="1381"/>
      <c r="AO68" s="1381"/>
      <c r="AP68" s="1381"/>
      <c r="AQ68" s="1381"/>
      <c r="AR68" s="1381"/>
      <c r="AS68" s="1381"/>
      <c r="AT68" s="1381"/>
      <c r="AU68" s="1381"/>
      <c r="AV68" s="1381"/>
      <c r="AW68" s="1382"/>
      <c r="AX68" s="1380"/>
      <c r="AY68" s="2589" t="str">
        <f>IFERROR(IF(AM67=0,"",VLOOKUP(AM67,活動記録写真用,BX68,FALSE)),"")</f>
        <v/>
      </c>
      <c r="AZ68" s="2589"/>
      <c r="BA68" s="2589"/>
      <c r="BB68" s="2589"/>
      <c r="BC68" s="2589"/>
      <c r="BD68" s="2589"/>
      <c r="BE68" s="2589"/>
      <c r="BF68" s="2589"/>
      <c r="BG68" s="2589"/>
      <c r="BH68" s="2589"/>
      <c r="BI68" s="2589"/>
      <c r="BJ68" s="2589"/>
      <c r="BK68" s="2589"/>
      <c r="BL68" s="2589"/>
      <c r="BM68" s="2589"/>
      <c r="BN68" s="2589"/>
      <c r="BO68" s="2589"/>
      <c r="BP68" s="2589"/>
      <c r="BQ68" s="2589"/>
      <c r="BR68" s="2589"/>
      <c r="BS68" s="2589"/>
      <c r="BT68" s="2589"/>
      <c r="BU68" s="2589"/>
      <c r="BV68" s="2590"/>
      <c r="BW68" s="1051"/>
      <c r="BX68" s="1065">
        <v>2</v>
      </c>
      <c r="BY68" s="1052"/>
    </row>
    <row r="69" spans="2:77" ht="15" customHeight="1" x14ac:dyDescent="0.15">
      <c r="B69" s="1062"/>
      <c r="C69" s="1063"/>
      <c r="D69" s="1063"/>
      <c r="E69" s="1063"/>
      <c r="F69" s="1063"/>
      <c r="G69" s="1063"/>
      <c r="H69" s="1063"/>
      <c r="I69" s="1063"/>
      <c r="J69" s="1063"/>
      <c r="K69" s="1063"/>
      <c r="L69" s="1063"/>
      <c r="M69" s="1063"/>
      <c r="N69" s="1063"/>
      <c r="O69" s="1063"/>
      <c r="P69" s="1063"/>
      <c r="Q69" s="1063"/>
      <c r="R69" s="1063"/>
      <c r="S69" s="1063"/>
      <c r="T69" s="1063"/>
      <c r="U69" s="1063"/>
      <c r="V69" s="1063"/>
      <c r="W69" s="1063"/>
      <c r="X69" s="1063"/>
      <c r="Y69" s="1063"/>
      <c r="Z69" s="1063"/>
      <c r="AA69" s="1063"/>
      <c r="AB69" s="1063"/>
      <c r="AC69" s="1063"/>
      <c r="AD69" s="1063"/>
      <c r="AE69" s="1063"/>
      <c r="AF69" s="1063"/>
      <c r="AG69" s="1063"/>
      <c r="AH69" s="1063"/>
      <c r="AI69" s="1063"/>
      <c r="AJ69" s="1063"/>
      <c r="AK69" s="1064"/>
      <c r="AL69" s="1052"/>
      <c r="AM69" s="1380" t="str">
        <f>IF(AM67=0,""," 支払区分")</f>
        <v/>
      </c>
      <c r="AN69" s="1383"/>
      <c r="AO69" s="1383"/>
      <c r="AP69" s="1383"/>
      <c r="AQ69" s="1383"/>
      <c r="AR69" s="1383"/>
      <c r="AS69" s="1383"/>
      <c r="AT69" s="1383"/>
      <c r="AU69" s="1383"/>
      <c r="AV69" s="1383"/>
      <c r="AW69" s="1382"/>
      <c r="AX69" s="1380"/>
      <c r="AY69" s="2591" t="str">
        <f>IFERROR(IF(AU67=0,"",IF(AU67=999,VLOOKUP(AM67,活動記録写真用,BY69,FALSE),VLOOKUP(AU67,【選択肢】!$T$3:$X$90,BX69,FALSE))),"")</f>
        <v/>
      </c>
      <c r="AZ69" s="2591"/>
      <c r="BA69" s="2591"/>
      <c r="BB69" s="2591"/>
      <c r="BC69" s="2591"/>
      <c r="BD69" s="2591"/>
      <c r="BE69" s="2591"/>
      <c r="BF69" s="2591"/>
      <c r="BG69" s="2591"/>
      <c r="BH69" s="2591"/>
      <c r="BI69" s="2591"/>
      <c r="BJ69" s="2591"/>
      <c r="BK69" s="2591"/>
      <c r="BL69" s="2591"/>
      <c r="BM69" s="2591"/>
      <c r="BN69" s="2591"/>
      <c r="BO69" s="2591"/>
      <c r="BP69" s="2591"/>
      <c r="BQ69" s="2591"/>
      <c r="BR69" s="2591"/>
      <c r="BS69" s="2591"/>
      <c r="BT69" s="2591"/>
      <c r="BU69" s="2591"/>
      <c r="BV69" s="2592"/>
      <c r="BW69" s="1051"/>
      <c r="BX69" s="1066">
        <v>2</v>
      </c>
      <c r="BY69" s="1067">
        <v>13</v>
      </c>
    </row>
    <row r="70" spans="2:77" ht="15" customHeight="1" x14ac:dyDescent="0.15">
      <c r="B70" s="1062"/>
      <c r="C70" s="1063"/>
      <c r="D70" s="1063"/>
      <c r="E70" s="1063"/>
      <c r="F70" s="1063"/>
      <c r="G70" s="1063"/>
      <c r="H70" s="1063"/>
      <c r="I70" s="1063"/>
      <c r="J70" s="1063"/>
      <c r="K70" s="1063"/>
      <c r="L70" s="1063"/>
      <c r="M70" s="1063"/>
      <c r="N70" s="1063"/>
      <c r="O70" s="1063"/>
      <c r="P70" s="1063"/>
      <c r="Q70" s="1063"/>
      <c r="R70" s="1063"/>
      <c r="S70" s="1063"/>
      <c r="T70" s="1063"/>
      <c r="U70" s="1063"/>
      <c r="V70" s="1063"/>
      <c r="W70" s="1063"/>
      <c r="X70" s="1063"/>
      <c r="Y70" s="1063"/>
      <c r="Z70" s="1063"/>
      <c r="AA70" s="1063"/>
      <c r="AB70" s="1063"/>
      <c r="AC70" s="1063"/>
      <c r="AD70" s="1063"/>
      <c r="AE70" s="1063"/>
      <c r="AF70" s="1063"/>
      <c r="AG70" s="1063"/>
      <c r="AH70" s="1063"/>
      <c r="AI70" s="1063"/>
      <c r="AJ70" s="1063"/>
      <c r="AK70" s="1064"/>
      <c r="AL70" s="1052"/>
      <c r="AM70" s="1380" t="str">
        <f>IF(AM67=0,""," 活動区分")</f>
        <v/>
      </c>
      <c r="AN70" s="1381"/>
      <c r="AO70" s="1381"/>
      <c r="AP70" s="1381"/>
      <c r="AQ70" s="1381"/>
      <c r="AR70" s="1381"/>
      <c r="AS70" s="1381"/>
      <c r="AT70" s="1381"/>
      <c r="AU70" s="1381"/>
      <c r="AV70" s="1381"/>
      <c r="AW70" s="1382"/>
      <c r="AX70" s="1380"/>
      <c r="AY70" s="2591" t="str">
        <f>IFERROR(IF(AU67=0,"",IF(AU67=999,VLOOKUP(AM67,活動記録写真用,BY70,FALSE),VLOOKUP(AU67,【選択肢】!$T$3:$X$90,BX70,FALSE))),"")</f>
        <v/>
      </c>
      <c r="AZ70" s="2591"/>
      <c r="BA70" s="2591"/>
      <c r="BB70" s="2591"/>
      <c r="BC70" s="2591"/>
      <c r="BD70" s="2591"/>
      <c r="BE70" s="2591"/>
      <c r="BF70" s="2591"/>
      <c r="BG70" s="2591"/>
      <c r="BH70" s="2591"/>
      <c r="BI70" s="2591"/>
      <c r="BJ70" s="2591"/>
      <c r="BK70" s="2591"/>
      <c r="BL70" s="2591"/>
      <c r="BM70" s="2591"/>
      <c r="BN70" s="2591"/>
      <c r="BO70" s="2591"/>
      <c r="BP70" s="2591"/>
      <c r="BQ70" s="2591"/>
      <c r="BR70" s="2591"/>
      <c r="BS70" s="2591"/>
      <c r="BT70" s="2591"/>
      <c r="BU70" s="2591"/>
      <c r="BV70" s="2592"/>
      <c r="BW70" s="1051"/>
      <c r="BX70" s="1066">
        <v>3</v>
      </c>
      <c r="BY70" s="1067">
        <v>14</v>
      </c>
    </row>
    <row r="71" spans="2:77" x14ac:dyDescent="0.15">
      <c r="B71" s="1062"/>
      <c r="C71" s="1063"/>
      <c r="D71" s="1063"/>
      <c r="E71" s="1063"/>
      <c r="F71" s="1063"/>
      <c r="G71" s="1063"/>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4"/>
      <c r="AL71" s="1052"/>
      <c r="AM71" s="2593" t="str">
        <f>IF(AM67=0,""," 活動項目")</f>
        <v/>
      </c>
      <c r="AN71" s="2594"/>
      <c r="AO71" s="2594"/>
      <c r="AP71" s="2594"/>
      <c r="AQ71" s="2594"/>
      <c r="AR71" s="2594"/>
      <c r="AS71" s="2594"/>
      <c r="AT71" s="2594"/>
      <c r="AU71" s="2594"/>
      <c r="AV71" s="2594"/>
      <c r="AW71" s="2595"/>
      <c r="AX71" s="1384"/>
      <c r="AY71" s="2602" t="str">
        <f>IFERROR(IF(AU67=0,"",IF(AU67=999,VLOOKUP(AM67,活動記録写真用,BY71,FALSE),VLOOKUP(AU67,【選択肢】!$T$3:$X$90,BX71,FALSE))),"")</f>
        <v/>
      </c>
      <c r="AZ71" s="2602"/>
      <c r="BA71" s="2602"/>
      <c r="BB71" s="2602"/>
      <c r="BC71" s="2602"/>
      <c r="BD71" s="2602"/>
      <c r="BE71" s="2602"/>
      <c r="BF71" s="2602"/>
      <c r="BG71" s="2602"/>
      <c r="BH71" s="2602"/>
      <c r="BI71" s="2602"/>
      <c r="BJ71" s="2602"/>
      <c r="BK71" s="2602"/>
      <c r="BL71" s="2602"/>
      <c r="BM71" s="2602"/>
      <c r="BN71" s="2602"/>
      <c r="BO71" s="2602"/>
      <c r="BP71" s="2602"/>
      <c r="BQ71" s="2602"/>
      <c r="BR71" s="2602"/>
      <c r="BS71" s="2602"/>
      <c r="BT71" s="2602"/>
      <c r="BU71" s="2602"/>
      <c r="BV71" s="2603"/>
      <c r="BW71" s="1051"/>
      <c r="BX71" s="2618">
        <v>5</v>
      </c>
      <c r="BY71" s="2617">
        <v>15</v>
      </c>
    </row>
    <row r="72" spans="2:77" x14ac:dyDescent="0.15">
      <c r="B72" s="1062"/>
      <c r="C72" s="1063"/>
      <c r="D72" s="1063"/>
      <c r="E72" s="1063"/>
      <c r="F72" s="1063"/>
      <c r="G72" s="1063"/>
      <c r="H72" s="1063"/>
      <c r="I72" s="1063"/>
      <c r="J72" s="1063"/>
      <c r="K72" s="1063"/>
      <c r="L72" s="1063"/>
      <c r="M72" s="1063"/>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3"/>
      <c r="AI72" s="1063"/>
      <c r="AJ72" s="1063"/>
      <c r="AK72" s="1064"/>
      <c r="AL72" s="1052"/>
      <c r="AM72" s="2596"/>
      <c r="AN72" s="2597"/>
      <c r="AO72" s="2597"/>
      <c r="AP72" s="2597"/>
      <c r="AQ72" s="2597"/>
      <c r="AR72" s="2597"/>
      <c r="AS72" s="2597"/>
      <c r="AT72" s="2597"/>
      <c r="AU72" s="2597"/>
      <c r="AV72" s="2597"/>
      <c r="AW72" s="2598"/>
      <c r="AX72" s="1385"/>
      <c r="AY72" s="2604"/>
      <c r="AZ72" s="2604"/>
      <c r="BA72" s="2604"/>
      <c r="BB72" s="2604"/>
      <c r="BC72" s="2604"/>
      <c r="BD72" s="2604"/>
      <c r="BE72" s="2604"/>
      <c r="BF72" s="2604"/>
      <c r="BG72" s="2604"/>
      <c r="BH72" s="2604"/>
      <c r="BI72" s="2604"/>
      <c r="BJ72" s="2604"/>
      <c r="BK72" s="2604"/>
      <c r="BL72" s="2604"/>
      <c r="BM72" s="2604"/>
      <c r="BN72" s="2604"/>
      <c r="BO72" s="2604"/>
      <c r="BP72" s="2604"/>
      <c r="BQ72" s="2604"/>
      <c r="BR72" s="2604"/>
      <c r="BS72" s="2604"/>
      <c r="BT72" s="2604"/>
      <c r="BU72" s="2604"/>
      <c r="BV72" s="2605"/>
      <c r="BW72" s="1051"/>
      <c r="BX72" s="2618"/>
      <c r="BY72" s="2617"/>
    </row>
    <row r="73" spans="2:77" x14ac:dyDescent="0.15">
      <c r="B73" s="1062"/>
      <c r="C73" s="1063"/>
      <c r="D73" s="1063"/>
      <c r="E73" s="1063"/>
      <c r="F73" s="1063"/>
      <c r="G73" s="1063"/>
      <c r="H73" s="1063"/>
      <c r="I73" s="1063"/>
      <c r="J73" s="1063"/>
      <c r="K73" s="1063"/>
      <c r="L73" s="1063"/>
      <c r="M73" s="1063"/>
      <c r="N73" s="1063"/>
      <c r="O73" s="1063"/>
      <c r="P73" s="1063"/>
      <c r="Q73" s="1063"/>
      <c r="R73" s="1063"/>
      <c r="S73" s="1063"/>
      <c r="T73" s="1063"/>
      <c r="U73" s="1063"/>
      <c r="V73" s="1063"/>
      <c r="W73" s="1063"/>
      <c r="X73" s="1063"/>
      <c r="Y73" s="1063"/>
      <c r="Z73" s="1063"/>
      <c r="AA73" s="1063"/>
      <c r="AB73" s="1063"/>
      <c r="AC73" s="1063"/>
      <c r="AD73" s="1063"/>
      <c r="AE73" s="1063"/>
      <c r="AF73" s="1063"/>
      <c r="AG73" s="1063"/>
      <c r="AH73" s="1063"/>
      <c r="AI73" s="1063"/>
      <c r="AJ73" s="1063"/>
      <c r="AK73" s="1064"/>
      <c r="AL73" s="1052"/>
      <c r="AM73" s="2596"/>
      <c r="AN73" s="2597"/>
      <c r="AO73" s="2597"/>
      <c r="AP73" s="2597"/>
      <c r="AQ73" s="2597"/>
      <c r="AR73" s="2597"/>
      <c r="AS73" s="2597"/>
      <c r="AT73" s="2597"/>
      <c r="AU73" s="2597"/>
      <c r="AV73" s="2597"/>
      <c r="AW73" s="2598"/>
      <c r="AX73" s="1385"/>
      <c r="AY73" s="2604"/>
      <c r="AZ73" s="2604"/>
      <c r="BA73" s="2604"/>
      <c r="BB73" s="2604"/>
      <c r="BC73" s="2604"/>
      <c r="BD73" s="2604"/>
      <c r="BE73" s="2604"/>
      <c r="BF73" s="2604"/>
      <c r="BG73" s="2604"/>
      <c r="BH73" s="2604"/>
      <c r="BI73" s="2604"/>
      <c r="BJ73" s="2604"/>
      <c r="BK73" s="2604"/>
      <c r="BL73" s="2604"/>
      <c r="BM73" s="2604"/>
      <c r="BN73" s="2604"/>
      <c r="BO73" s="2604"/>
      <c r="BP73" s="2604"/>
      <c r="BQ73" s="2604"/>
      <c r="BR73" s="2604"/>
      <c r="BS73" s="2604"/>
      <c r="BT73" s="2604"/>
      <c r="BU73" s="2604"/>
      <c r="BV73" s="2605"/>
      <c r="BW73" s="1051"/>
      <c r="BX73" s="2618"/>
      <c r="BY73" s="2617"/>
    </row>
    <row r="74" spans="2:77" x14ac:dyDescent="0.15">
      <c r="B74" s="1062"/>
      <c r="C74" s="1063"/>
      <c r="D74" s="1063"/>
      <c r="E74" s="1063"/>
      <c r="F74" s="1063"/>
      <c r="G74" s="1063"/>
      <c r="H74" s="1063"/>
      <c r="I74" s="1063"/>
      <c r="J74" s="1063"/>
      <c r="K74" s="1063"/>
      <c r="L74" s="1063"/>
      <c r="M74" s="1063"/>
      <c r="N74" s="1063"/>
      <c r="O74" s="1063"/>
      <c r="P74" s="1063"/>
      <c r="Q74" s="1063"/>
      <c r="R74" s="1063"/>
      <c r="S74" s="1063"/>
      <c r="T74" s="1063"/>
      <c r="U74" s="1063"/>
      <c r="V74" s="1063"/>
      <c r="W74" s="1063"/>
      <c r="X74" s="1063"/>
      <c r="Y74" s="1063"/>
      <c r="Z74" s="1063"/>
      <c r="AA74" s="1063"/>
      <c r="AB74" s="1063"/>
      <c r="AC74" s="1063"/>
      <c r="AD74" s="1063"/>
      <c r="AE74" s="1063"/>
      <c r="AF74" s="1063"/>
      <c r="AG74" s="1063"/>
      <c r="AH74" s="1063"/>
      <c r="AI74" s="1063"/>
      <c r="AJ74" s="1063"/>
      <c r="AK74" s="1064"/>
      <c r="AL74" s="1052"/>
      <c r="AM74" s="2599"/>
      <c r="AN74" s="2600"/>
      <c r="AO74" s="2600"/>
      <c r="AP74" s="2600"/>
      <c r="AQ74" s="2600"/>
      <c r="AR74" s="2600"/>
      <c r="AS74" s="2600"/>
      <c r="AT74" s="2600"/>
      <c r="AU74" s="2600"/>
      <c r="AV74" s="2600"/>
      <c r="AW74" s="2601"/>
      <c r="AX74" s="1385"/>
      <c r="AY74" s="2606"/>
      <c r="AZ74" s="2606"/>
      <c r="BA74" s="2606"/>
      <c r="BB74" s="2606"/>
      <c r="BC74" s="2606"/>
      <c r="BD74" s="2606"/>
      <c r="BE74" s="2606"/>
      <c r="BF74" s="2606"/>
      <c r="BG74" s="2606"/>
      <c r="BH74" s="2606"/>
      <c r="BI74" s="2606"/>
      <c r="BJ74" s="2606"/>
      <c r="BK74" s="2606"/>
      <c r="BL74" s="2606"/>
      <c r="BM74" s="2606"/>
      <c r="BN74" s="2606"/>
      <c r="BO74" s="2606"/>
      <c r="BP74" s="2606"/>
      <c r="BQ74" s="2606"/>
      <c r="BR74" s="2606"/>
      <c r="BS74" s="2606"/>
      <c r="BT74" s="2606"/>
      <c r="BU74" s="2606"/>
      <c r="BV74" s="2607"/>
      <c r="BW74" s="1051"/>
      <c r="BX74" s="2618"/>
      <c r="BY74" s="2617"/>
    </row>
    <row r="75" spans="2:77" ht="15" customHeight="1" x14ac:dyDescent="0.15">
      <c r="B75" s="1062"/>
      <c r="C75" s="1063"/>
      <c r="D75" s="1063"/>
      <c r="E75" s="1063"/>
      <c r="F75" s="1063"/>
      <c r="G75" s="1063"/>
      <c r="H75" s="1063"/>
      <c r="I75" s="1063"/>
      <c r="J75" s="1063"/>
      <c r="K75" s="1063"/>
      <c r="L75" s="1063"/>
      <c r="M75" s="1063"/>
      <c r="N75" s="1063"/>
      <c r="O75" s="1063"/>
      <c r="P75" s="1063"/>
      <c r="Q75" s="1063"/>
      <c r="R75" s="1063"/>
      <c r="S75" s="1063"/>
      <c r="T75" s="1063"/>
      <c r="U75" s="1063"/>
      <c r="V75" s="1063"/>
      <c r="W75" s="1063"/>
      <c r="X75" s="1063"/>
      <c r="Y75" s="1063"/>
      <c r="Z75" s="1063"/>
      <c r="AA75" s="1063"/>
      <c r="AB75" s="1063"/>
      <c r="AC75" s="1063"/>
      <c r="AD75" s="1063"/>
      <c r="AE75" s="1063"/>
      <c r="AF75" s="1063"/>
      <c r="AG75" s="1063"/>
      <c r="AH75" s="1063"/>
      <c r="AI75" s="1063"/>
      <c r="AJ75" s="1063"/>
      <c r="AK75" s="1064"/>
      <c r="AL75" s="1052"/>
      <c r="AM75" s="2593" t="str">
        <f>IF(AM67=0,""," 備考")</f>
        <v/>
      </c>
      <c r="AN75" s="2594"/>
      <c r="AO75" s="2594"/>
      <c r="AP75" s="2594"/>
      <c r="AQ75" s="2594"/>
      <c r="AR75" s="2594"/>
      <c r="AS75" s="2594"/>
      <c r="AT75" s="2594"/>
      <c r="AU75" s="2594"/>
      <c r="AV75" s="2594"/>
      <c r="AW75" s="2595"/>
      <c r="AX75" s="1386"/>
      <c r="AY75" s="2602" t="str">
        <f>IFERROR(IF(AM67=0,"",IF((VLOOKUP(AM67,活動記録写真用,BX75,FALSE))="","",VLOOKUP(AM67,活動記録写真用,BX75,FALSE))),"")</f>
        <v/>
      </c>
      <c r="AZ75" s="2602"/>
      <c r="BA75" s="2602"/>
      <c r="BB75" s="2602"/>
      <c r="BC75" s="2602"/>
      <c r="BD75" s="2602"/>
      <c r="BE75" s="2602"/>
      <c r="BF75" s="2602"/>
      <c r="BG75" s="2602"/>
      <c r="BH75" s="2602"/>
      <c r="BI75" s="2602"/>
      <c r="BJ75" s="2602"/>
      <c r="BK75" s="2602"/>
      <c r="BL75" s="2602"/>
      <c r="BM75" s="2602"/>
      <c r="BN75" s="2602"/>
      <c r="BO75" s="2602"/>
      <c r="BP75" s="2602"/>
      <c r="BQ75" s="2602"/>
      <c r="BR75" s="2602"/>
      <c r="BS75" s="2602"/>
      <c r="BT75" s="2602"/>
      <c r="BU75" s="2602"/>
      <c r="BV75" s="2603"/>
      <c r="BW75" s="1051"/>
      <c r="BX75" s="1066">
        <v>16</v>
      </c>
      <c r="BY75" s="1052"/>
    </row>
    <row r="76" spans="2:77" ht="15" customHeight="1" x14ac:dyDescent="0.15">
      <c r="B76" s="1062"/>
      <c r="C76" s="1063"/>
      <c r="D76" s="1063"/>
      <c r="E76" s="1063"/>
      <c r="F76" s="1063"/>
      <c r="G76" s="1063"/>
      <c r="H76" s="1063"/>
      <c r="I76" s="1063"/>
      <c r="J76" s="1063"/>
      <c r="K76" s="1063"/>
      <c r="L76" s="1063"/>
      <c r="M76" s="1063"/>
      <c r="N76" s="1063"/>
      <c r="O76" s="1063"/>
      <c r="P76" s="1063"/>
      <c r="Q76" s="1063"/>
      <c r="R76" s="1063"/>
      <c r="S76" s="1063"/>
      <c r="T76" s="1063"/>
      <c r="U76" s="1063"/>
      <c r="V76" s="1063"/>
      <c r="W76" s="1063"/>
      <c r="X76" s="1063"/>
      <c r="Y76" s="1063"/>
      <c r="Z76" s="1063"/>
      <c r="AA76" s="1063"/>
      <c r="AB76" s="1063"/>
      <c r="AC76" s="1063"/>
      <c r="AD76" s="1063"/>
      <c r="AE76" s="1063"/>
      <c r="AF76" s="1063"/>
      <c r="AG76" s="1063"/>
      <c r="AH76" s="1063"/>
      <c r="AI76" s="1063"/>
      <c r="AJ76" s="1063"/>
      <c r="AK76" s="1064"/>
      <c r="AL76" s="1052"/>
      <c r="AM76" s="2599"/>
      <c r="AN76" s="2600"/>
      <c r="AO76" s="2600"/>
      <c r="AP76" s="2600"/>
      <c r="AQ76" s="2600"/>
      <c r="AR76" s="2600"/>
      <c r="AS76" s="2600"/>
      <c r="AT76" s="2600"/>
      <c r="AU76" s="2600"/>
      <c r="AV76" s="2600"/>
      <c r="AW76" s="2601"/>
      <c r="AX76" s="1387"/>
      <c r="AY76" s="2606"/>
      <c r="AZ76" s="2606"/>
      <c r="BA76" s="2606"/>
      <c r="BB76" s="2606"/>
      <c r="BC76" s="2606"/>
      <c r="BD76" s="2606"/>
      <c r="BE76" s="2606"/>
      <c r="BF76" s="2606"/>
      <c r="BG76" s="2606"/>
      <c r="BH76" s="2606"/>
      <c r="BI76" s="2606"/>
      <c r="BJ76" s="2606"/>
      <c r="BK76" s="2606"/>
      <c r="BL76" s="2606"/>
      <c r="BM76" s="2606"/>
      <c r="BN76" s="2606"/>
      <c r="BO76" s="2606"/>
      <c r="BP76" s="2606"/>
      <c r="BQ76" s="2606"/>
      <c r="BR76" s="2606"/>
      <c r="BS76" s="2606"/>
      <c r="BT76" s="2606"/>
      <c r="BU76" s="2606"/>
      <c r="BV76" s="2607"/>
      <c r="BW76" s="1051"/>
      <c r="BX76" s="1052"/>
      <c r="BY76" s="1052"/>
    </row>
    <row r="77" spans="2:77" ht="15" customHeight="1" x14ac:dyDescent="0.15">
      <c r="B77" s="1062"/>
      <c r="C77" s="1063"/>
      <c r="D77" s="1063"/>
      <c r="E77" s="1063"/>
      <c r="F77" s="1063"/>
      <c r="G77" s="1063"/>
      <c r="H77" s="1063"/>
      <c r="I77" s="1063"/>
      <c r="J77" s="1063"/>
      <c r="K77" s="1063"/>
      <c r="L77" s="1063"/>
      <c r="M77" s="1063"/>
      <c r="N77" s="1063"/>
      <c r="O77" s="1063"/>
      <c r="P77" s="1063"/>
      <c r="Q77" s="1063"/>
      <c r="R77" s="1063"/>
      <c r="S77" s="1063"/>
      <c r="T77" s="1063"/>
      <c r="U77" s="1063"/>
      <c r="V77" s="1063"/>
      <c r="W77" s="1063"/>
      <c r="X77" s="1063"/>
      <c r="Y77" s="1063"/>
      <c r="Z77" s="1063"/>
      <c r="AA77" s="1063"/>
      <c r="AB77" s="1063"/>
      <c r="AC77" s="1063"/>
      <c r="AD77" s="1063"/>
      <c r="AE77" s="1063"/>
      <c r="AF77" s="1063"/>
      <c r="AG77" s="1063"/>
      <c r="AH77" s="1063"/>
      <c r="AI77" s="1063"/>
      <c r="AJ77" s="1063"/>
      <c r="AK77" s="1064"/>
      <c r="AL77" s="1052"/>
      <c r="AM77" s="2619"/>
      <c r="AN77" s="2620"/>
      <c r="AO77" s="2620"/>
      <c r="AP77" s="2620"/>
      <c r="AQ77" s="2620"/>
      <c r="AR77" s="2620"/>
      <c r="AS77" s="2620"/>
      <c r="AT77" s="2620"/>
      <c r="AU77" s="2620"/>
      <c r="AV77" s="2620"/>
      <c r="AW77" s="2621"/>
      <c r="AX77" s="2622"/>
      <c r="AY77" s="2623"/>
      <c r="AZ77" s="2623"/>
      <c r="BA77" s="2623"/>
      <c r="BB77" s="2623"/>
      <c r="BC77" s="2623"/>
      <c r="BD77" s="2623"/>
      <c r="BE77" s="2623"/>
      <c r="BF77" s="2623"/>
      <c r="BG77" s="2623"/>
      <c r="BH77" s="2623"/>
      <c r="BI77" s="2623"/>
      <c r="BJ77" s="2623"/>
      <c r="BK77" s="2623"/>
      <c r="BL77" s="2623"/>
      <c r="BM77" s="2623"/>
      <c r="BN77" s="2623"/>
      <c r="BO77" s="2623"/>
      <c r="BP77" s="2623"/>
      <c r="BQ77" s="2623"/>
      <c r="BR77" s="2623"/>
      <c r="BS77" s="2623"/>
      <c r="BT77" s="2623"/>
      <c r="BU77" s="2623"/>
      <c r="BV77" s="2624"/>
      <c r="BW77" s="1051"/>
      <c r="BX77" s="1052"/>
      <c r="BY77" s="1052"/>
    </row>
    <row r="78" spans="2:77" ht="15" customHeight="1" x14ac:dyDescent="0.15">
      <c r="B78" s="1062"/>
      <c r="C78" s="1063"/>
      <c r="D78" s="1063"/>
      <c r="E78" s="1063"/>
      <c r="F78" s="1063"/>
      <c r="G78" s="1063"/>
      <c r="H78" s="1063"/>
      <c r="I78" s="1063"/>
      <c r="J78" s="1063"/>
      <c r="K78" s="1063"/>
      <c r="L78" s="1063"/>
      <c r="M78" s="1063"/>
      <c r="N78" s="1063"/>
      <c r="O78" s="1063"/>
      <c r="P78" s="1063"/>
      <c r="Q78" s="1063"/>
      <c r="R78" s="1063"/>
      <c r="S78" s="1063"/>
      <c r="T78" s="1063"/>
      <c r="U78" s="1063"/>
      <c r="V78" s="1063"/>
      <c r="W78" s="1063"/>
      <c r="X78" s="1063"/>
      <c r="Y78" s="1063"/>
      <c r="Z78" s="1063"/>
      <c r="AA78" s="1063"/>
      <c r="AB78" s="1063"/>
      <c r="AC78" s="1063"/>
      <c r="AD78" s="1063"/>
      <c r="AE78" s="1063"/>
      <c r="AF78" s="1063"/>
      <c r="AG78" s="1063"/>
      <c r="AH78" s="1063"/>
      <c r="AI78" s="1063"/>
      <c r="AJ78" s="1063"/>
      <c r="AK78" s="1064"/>
      <c r="AL78" s="1052"/>
      <c r="AM78" s="2619"/>
      <c r="AN78" s="2620"/>
      <c r="AO78" s="2620"/>
      <c r="AP78" s="2620"/>
      <c r="AQ78" s="2620"/>
      <c r="AR78" s="2620"/>
      <c r="AS78" s="2620"/>
      <c r="AT78" s="2620"/>
      <c r="AU78" s="2620"/>
      <c r="AV78" s="2620"/>
      <c r="AW78" s="2621"/>
      <c r="AX78" s="2622"/>
      <c r="AY78" s="2623"/>
      <c r="AZ78" s="2623"/>
      <c r="BA78" s="2623"/>
      <c r="BB78" s="2623"/>
      <c r="BC78" s="2623"/>
      <c r="BD78" s="2623"/>
      <c r="BE78" s="2623"/>
      <c r="BF78" s="2623"/>
      <c r="BG78" s="2623"/>
      <c r="BH78" s="2623"/>
      <c r="BI78" s="2623"/>
      <c r="BJ78" s="2623"/>
      <c r="BK78" s="2623"/>
      <c r="BL78" s="2623"/>
      <c r="BM78" s="2623"/>
      <c r="BN78" s="2623"/>
      <c r="BO78" s="2623"/>
      <c r="BP78" s="2623"/>
      <c r="BQ78" s="2623"/>
      <c r="BR78" s="2623"/>
      <c r="BS78" s="2623"/>
      <c r="BT78" s="2623"/>
      <c r="BU78" s="2623"/>
      <c r="BV78" s="2624"/>
      <c r="BW78" s="1051"/>
      <c r="BX78" s="1052"/>
      <c r="BY78" s="1052"/>
    </row>
    <row r="79" spans="2:77" ht="15" customHeight="1" x14ac:dyDescent="0.15">
      <c r="B79" s="1068"/>
      <c r="C79" s="1069"/>
      <c r="D79" s="1069"/>
      <c r="E79" s="1069"/>
      <c r="F79" s="1069"/>
      <c r="G79" s="1069"/>
      <c r="H79" s="1069"/>
      <c r="I79" s="1069"/>
      <c r="J79" s="1069"/>
      <c r="K79" s="1069"/>
      <c r="L79" s="1069"/>
      <c r="M79" s="1069"/>
      <c r="N79" s="1069"/>
      <c r="O79" s="1069"/>
      <c r="P79" s="1069"/>
      <c r="Q79" s="1069"/>
      <c r="R79" s="1069"/>
      <c r="S79" s="1069"/>
      <c r="T79" s="1069"/>
      <c r="U79" s="1069"/>
      <c r="V79" s="1069"/>
      <c r="W79" s="1069"/>
      <c r="X79" s="1069"/>
      <c r="Y79" s="1069"/>
      <c r="Z79" s="1069"/>
      <c r="AA79" s="1069"/>
      <c r="AB79" s="1069"/>
      <c r="AC79" s="1069"/>
      <c r="AD79" s="1069"/>
      <c r="AE79" s="1069"/>
      <c r="AF79" s="1069"/>
      <c r="AG79" s="1069"/>
      <c r="AH79" s="1069"/>
      <c r="AI79" s="1069"/>
      <c r="AJ79" s="1069"/>
      <c r="AK79" s="1070"/>
      <c r="AL79" s="1052"/>
      <c r="AM79" s="2619"/>
      <c r="AN79" s="2620"/>
      <c r="AO79" s="2620"/>
      <c r="AP79" s="2620"/>
      <c r="AQ79" s="2620"/>
      <c r="AR79" s="2620"/>
      <c r="AS79" s="2620"/>
      <c r="AT79" s="2620"/>
      <c r="AU79" s="2620"/>
      <c r="AV79" s="2620"/>
      <c r="AW79" s="2621"/>
      <c r="AX79" s="2622"/>
      <c r="AY79" s="2623"/>
      <c r="AZ79" s="2623"/>
      <c r="BA79" s="2623"/>
      <c r="BB79" s="2623"/>
      <c r="BC79" s="2623"/>
      <c r="BD79" s="2623"/>
      <c r="BE79" s="2623"/>
      <c r="BF79" s="2623"/>
      <c r="BG79" s="2623"/>
      <c r="BH79" s="2623"/>
      <c r="BI79" s="2623"/>
      <c r="BJ79" s="2623"/>
      <c r="BK79" s="2623"/>
      <c r="BL79" s="2623"/>
      <c r="BM79" s="2623"/>
      <c r="BN79" s="2623"/>
      <c r="BO79" s="2623"/>
      <c r="BP79" s="2623"/>
      <c r="BQ79" s="2623"/>
      <c r="BR79" s="2623"/>
      <c r="BS79" s="2623"/>
      <c r="BT79" s="2623"/>
      <c r="BU79" s="2623"/>
      <c r="BV79" s="2624"/>
      <c r="BW79" s="1051"/>
      <c r="BX79" s="1052"/>
      <c r="BY79" s="1052"/>
    </row>
    <row r="80" spans="2:77" x14ac:dyDescent="0.15">
      <c r="B80" s="1072"/>
      <c r="C80" s="1072"/>
      <c r="D80" s="1072"/>
      <c r="E80" s="1072"/>
      <c r="F80" s="1072"/>
      <c r="G80" s="1072"/>
      <c r="H80" s="1072"/>
      <c r="I80" s="1072"/>
      <c r="J80" s="1072"/>
      <c r="K80" s="1072"/>
      <c r="L80" s="1072"/>
      <c r="M80" s="1072"/>
      <c r="N80" s="1072"/>
      <c r="O80" s="1072"/>
      <c r="P80" s="1072"/>
      <c r="Q80" s="1072"/>
      <c r="R80" s="1072"/>
      <c r="S80" s="1072"/>
      <c r="T80" s="1072"/>
      <c r="U80" s="1072"/>
      <c r="V80" s="1072"/>
      <c r="W80" s="1072"/>
      <c r="X80" s="1072"/>
      <c r="Y80" s="1072"/>
      <c r="Z80" s="1072"/>
      <c r="AA80" s="1072"/>
      <c r="AB80" s="1072"/>
      <c r="AC80" s="1072"/>
      <c r="AD80" s="1072"/>
      <c r="AE80" s="1072"/>
      <c r="AF80" s="1072"/>
      <c r="AG80" s="1072"/>
      <c r="AH80" s="1072"/>
      <c r="AI80" s="1072"/>
      <c r="AJ80" s="1072"/>
      <c r="AK80" s="1072"/>
      <c r="AL80" s="1072"/>
      <c r="AM80" s="1073"/>
      <c r="AN80" s="1073"/>
      <c r="AO80" s="1073"/>
      <c r="AP80" s="1073"/>
      <c r="AQ80" s="1073"/>
      <c r="AR80" s="1073"/>
      <c r="AS80" s="1073"/>
      <c r="AT80" s="1073"/>
      <c r="AU80" s="1073"/>
      <c r="AV80" s="1073"/>
      <c r="AW80" s="1073"/>
      <c r="AX80" s="1072"/>
      <c r="AY80" s="1072"/>
      <c r="AZ80" s="1072"/>
      <c r="BA80" s="1072"/>
      <c r="BB80" s="1072"/>
      <c r="BC80" s="1072"/>
      <c r="BD80" s="1072"/>
      <c r="BE80" s="1072"/>
      <c r="BF80" s="1072"/>
      <c r="BG80" s="1072"/>
      <c r="BH80" s="1072"/>
      <c r="BI80" s="1072"/>
      <c r="BJ80" s="1072"/>
      <c r="BK80" s="1072"/>
      <c r="BL80" s="1072"/>
      <c r="BM80" s="1072"/>
      <c r="BN80" s="1072"/>
      <c r="BO80" s="1072"/>
      <c r="BP80" s="1072"/>
      <c r="BQ80" s="1072"/>
      <c r="BR80" s="1072"/>
      <c r="BS80" s="1072"/>
      <c r="BT80" s="1072"/>
      <c r="BU80" s="1072"/>
      <c r="BV80" s="1072"/>
      <c r="BW80" s="1071"/>
      <c r="BX80" s="1072"/>
      <c r="BY80" s="1072"/>
    </row>
    <row r="81" spans="2:77" ht="15" customHeight="1" x14ac:dyDescent="0.15">
      <c r="B81" s="2625" t="s">
        <v>6838</v>
      </c>
      <c r="C81" s="2625"/>
      <c r="D81" s="2625"/>
      <c r="E81" s="2625"/>
      <c r="F81" s="2625"/>
      <c r="G81" s="2625"/>
      <c r="H81" s="2627"/>
      <c r="I81" s="2627"/>
      <c r="J81" s="2627"/>
      <c r="K81" s="2627"/>
      <c r="L81" s="2627"/>
      <c r="M81" s="2627"/>
      <c r="N81" s="2627"/>
      <c r="O81" s="2627"/>
      <c r="P81" s="1379"/>
      <c r="Q81" s="1379"/>
      <c r="R81" s="1379"/>
      <c r="S81" s="1379"/>
      <c r="T81" s="1379"/>
      <c r="U81" s="1379"/>
      <c r="V81" s="1379"/>
      <c r="W81" s="1379"/>
      <c r="X81" s="1379"/>
      <c r="Y81" s="1379"/>
      <c r="Z81" s="1379"/>
      <c r="AA81" s="1379"/>
      <c r="AB81" s="1379"/>
      <c r="AC81" s="1379"/>
      <c r="AD81" s="1379"/>
      <c r="AE81" s="1379"/>
      <c r="AF81" s="1379"/>
      <c r="AG81" s="1379"/>
      <c r="AH81" s="1379"/>
      <c r="AI81" s="1379"/>
      <c r="AJ81" s="1379"/>
      <c r="AK81" s="1379"/>
      <c r="AL81" s="1052"/>
      <c r="AM81" s="2615" t="s">
        <v>6839</v>
      </c>
      <c r="AN81" s="2615"/>
      <c r="AO81" s="2615"/>
      <c r="AP81" s="2615"/>
      <c r="AQ81" s="2615"/>
      <c r="AR81" s="2615"/>
      <c r="AS81" s="2615"/>
      <c r="AT81" s="2615"/>
      <c r="AU81" s="2616" t="s">
        <v>625</v>
      </c>
      <c r="AV81" s="2616"/>
      <c r="AW81" s="2616"/>
      <c r="AX81" s="2616"/>
      <c r="AY81" s="2616"/>
      <c r="AZ81" s="2616"/>
      <c r="BA81" s="2616"/>
      <c r="BB81" s="2616"/>
      <c r="BC81" s="1052"/>
      <c r="BD81" s="1052"/>
      <c r="BE81" s="1052"/>
      <c r="BF81" s="1052"/>
      <c r="BG81" s="1052"/>
      <c r="BH81" s="1052"/>
      <c r="BI81" s="1052"/>
      <c r="BJ81" s="1052"/>
      <c r="BK81" s="1052"/>
      <c r="BL81" s="1052"/>
      <c r="BM81" s="1052"/>
      <c r="BN81" s="1052"/>
      <c r="BO81" s="1052"/>
      <c r="BP81" s="1052"/>
      <c r="BQ81" s="1052"/>
      <c r="BR81" s="1052"/>
      <c r="BS81" s="1052"/>
      <c r="BT81" s="1052"/>
      <c r="BU81" s="1052"/>
      <c r="BV81" s="1052"/>
      <c r="BW81" s="1051"/>
      <c r="BX81" s="1052"/>
      <c r="BY81" s="1052"/>
    </row>
    <row r="82" spans="2:77" ht="15" customHeight="1" x14ac:dyDescent="0.15">
      <c r="B82" s="1059"/>
      <c r="C82" s="1060"/>
      <c r="D82" s="1060"/>
      <c r="E82" s="1060"/>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1"/>
      <c r="AL82" s="1052"/>
      <c r="AM82" s="2608"/>
      <c r="AN82" s="2608"/>
      <c r="AO82" s="2608"/>
      <c r="AP82" s="2608"/>
      <c r="AQ82" s="2608"/>
      <c r="AR82" s="2608"/>
      <c r="AS82" s="2608"/>
      <c r="AT82" s="2608"/>
      <c r="AU82" s="2608"/>
      <c r="AV82" s="2608"/>
      <c r="AW82" s="2608"/>
      <c r="AX82" s="2608"/>
      <c r="AY82" s="2608"/>
      <c r="AZ82" s="2608"/>
      <c r="BA82" s="2608"/>
      <c r="BB82" s="2608"/>
      <c r="BC82" s="1052"/>
      <c r="BD82" s="1052"/>
      <c r="BE82" s="1052"/>
      <c r="BF82" s="1052"/>
      <c r="BG82" s="1052"/>
      <c r="BH82" s="1052"/>
      <c r="BI82" s="1052"/>
      <c r="BJ82" s="1052"/>
      <c r="BK82" s="1052"/>
      <c r="BL82" s="1052"/>
      <c r="BM82" s="1052"/>
      <c r="BN82" s="1052"/>
      <c r="BO82" s="1052"/>
      <c r="BP82" s="1052"/>
      <c r="BQ82" s="1052"/>
      <c r="BR82" s="1052"/>
      <c r="BS82" s="1052"/>
      <c r="BT82" s="1052"/>
      <c r="BU82" s="1052"/>
      <c r="BV82" s="1052"/>
      <c r="BW82" s="1051"/>
      <c r="BX82" s="1052"/>
      <c r="BY82" s="1052"/>
    </row>
    <row r="83" spans="2:77" ht="15" customHeight="1" x14ac:dyDescent="0.15">
      <c r="B83" s="1062"/>
      <c r="C83" s="1063"/>
      <c r="D83" s="1063"/>
      <c r="E83" s="1063"/>
      <c r="F83" s="1063"/>
      <c r="G83" s="1063"/>
      <c r="H83" s="1063"/>
      <c r="I83" s="1063"/>
      <c r="J83" s="1063"/>
      <c r="K83" s="1063"/>
      <c r="L83" s="1063"/>
      <c r="M83" s="1063"/>
      <c r="N83" s="1063"/>
      <c r="O83" s="1063"/>
      <c r="P83" s="1063"/>
      <c r="Q83" s="1063"/>
      <c r="R83" s="1063"/>
      <c r="S83" s="1063"/>
      <c r="T83" s="1063"/>
      <c r="U83" s="1063"/>
      <c r="V83" s="1063"/>
      <c r="W83" s="1063"/>
      <c r="X83" s="1063"/>
      <c r="Y83" s="1063"/>
      <c r="Z83" s="1063"/>
      <c r="AA83" s="1063"/>
      <c r="AB83" s="1063"/>
      <c r="AC83" s="1063"/>
      <c r="AD83" s="1063"/>
      <c r="AE83" s="1063"/>
      <c r="AF83" s="1063"/>
      <c r="AG83" s="1063"/>
      <c r="AH83" s="1063"/>
      <c r="AI83" s="1063"/>
      <c r="AJ83" s="1063"/>
      <c r="AK83" s="1064"/>
      <c r="AL83" s="1052"/>
      <c r="AM83" s="1380" t="str">
        <f>IF(AM82=0,""," 実施日")</f>
        <v/>
      </c>
      <c r="AN83" s="1381"/>
      <c r="AO83" s="1381"/>
      <c r="AP83" s="1381"/>
      <c r="AQ83" s="1381"/>
      <c r="AR83" s="1381"/>
      <c r="AS83" s="1381"/>
      <c r="AT83" s="1381"/>
      <c r="AU83" s="1381"/>
      <c r="AV83" s="1381"/>
      <c r="AW83" s="1382"/>
      <c r="AX83" s="1380"/>
      <c r="AY83" s="2589" t="str">
        <f>IFERROR(IF(AM82=0,"",VLOOKUP(AM82,活動記録写真用,BX83,FALSE)),"")</f>
        <v/>
      </c>
      <c r="AZ83" s="2589"/>
      <c r="BA83" s="2589"/>
      <c r="BB83" s="2589"/>
      <c r="BC83" s="2589"/>
      <c r="BD83" s="2589"/>
      <c r="BE83" s="2589"/>
      <c r="BF83" s="2589"/>
      <c r="BG83" s="2589"/>
      <c r="BH83" s="2589"/>
      <c r="BI83" s="2589"/>
      <c r="BJ83" s="2589"/>
      <c r="BK83" s="2589"/>
      <c r="BL83" s="2589"/>
      <c r="BM83" s="2589"/>
      <c r="BN83" s="2589"/>
      <c r="BO83" s="2589"/>
      <c r="BP83" s="2589"/>
      <c r="BQ83" s="2589"/>
      <c r="BR83" s="2589"/>
      <c r="BS83" s="2589"/>
      <c r="BT83" s="2589"/>
      <c r="BU83" s="2589"/>
      <c r="BV83" s="2590"/>
      <c r="BW83" s="1051"/>
      <c r="BX83" s="1065">
        <v>2</v>
      </c>
      <c r="BY83" s="1052"/>
    </row>
    <row r="84" spans="2:77" ht="15" customHeight="1" x14ac:dyDescent="0.15">
      <c r="B84" s="1062"/>
      <c r="C84" s="1063"/>
      <c r="D84" s="1063"/>
      <c r="E84" s="1063"/>
      <c r="F84" s="1063"/>
      <c r="G84" s="1063"/>
      <c r="H84" s="1063"/>
      <c r="I84" s="1063"/>
      <c r="J84" s="1063"/>
      <c r="K84" s="1063"/>
      <c r="L84" s="1063"/>
      <c r="M84" s="1063"/>
      <c r="N84" s="1063"/>
      <c r="O84" s="1063"/>
      <c r="P84" s="1063"/>
      <c r="Q84" s="1063"/>
      <c r="R84" s="1063"/>
      <c r="S84" s="1063"/>
      <c r="T84" s="1063"/>
      <c r="U84" s="1063"/>
      <c r="V84" s="1063"/>
      <c r="W84" s="1063"/>
      <c r="X84" s="1063"/>
      <c r="Y84" s="1063"/>
      <c r="Z84" s="1063"/>
      <c r="AA84" s="1063"/>
      <c r="AB84" s="1063"/>
      <c r="AC84" s="1063"/>
      <c r="AD84" s="1063"/>
      <c r="AE84" s="1063"/>
      <c r="AF84" s="1063"/>
      <c r="AG84" s="1063"/>
      <c r="AH84" s="1063"/>
      <c r="AI84" s="1063"/>
      <c r="AJ84" s="1063"/>
      <c r="AK84" s="1064"/>
      <c r="AL84" s="1052"/>
      <c r="AM84" s="1380" t="str">
        <f>IF(AM82=0,""," 支払区分")</f>
        <v/>
      </c>
      <c r="AN84" s="1383"/>
      <c r="AO84" s="1383"/>
      <c r="AP84" s="1383"/>
      <c r="AQ84" s="1383"/>
      <c r="AR84" s="1383"/>
      <c r="AS84" s="1383"/>
      <c r="AT84" s="1383"/>
      <c r="AU84" s="1383"/>
      <c r="AV84" s="1383"/>
      <c r="AW84" s="1382"/>
      <c r="AX84" s="1380"/>
      <c r="AY84" s="2591" t="str">
        <f>IFERROR(IF(AU82=0,"",IF(AU82=999,VLOOKUP(AM82,活動記録写真用,BY84,FALSE),VLOOKUP(AU82,【選択肢】!$T$3:$X$90,BX84,FALSE))),"")</f>
        <v/>
      </c>
      <c r="AZ84" s="2591"/>
      <c r="BA84" s="2591"/>
      <c r="BB84" s="2591"/>
      <c r="BC84" s="2591"/>
      <c r="BD84" s="2591"/>
      <c r="BE84" s="2591"/>
      <c r="BF84" s="2591"/>
      <c r="BG84" s="2591"/>
      <c r="BH84" s="2591"/>
      <c r="BI84" s="2591"/>
      <c r="BJ84" s="2591"/>
      <c r="BK84" s="2591"/>
      <c r="BL84" s="2591"/>
      <c r="BM84" s="2591"/>
      <c r="BN84" s="2591"/>
      <c r="BO84" s="2591"/>
      <c r="BP84" s="2591"/>
      <c r="BQ84" s="2591"/>
      <c r="BR84" s="2591"/>
      <c r="BS84" s="2591"/>
      <c r="BT84" s="2591"/>
      <c r="BU84" s="2591"/>
      <c r="BV84" s="2592"/>
      <c r="BW84" s="1051"/>
      <c r="BX84" s="1066">
        <v>2</v>
      </c>
      <c r="BY84" s="1067">
        <v>13</v>
      </c>
    </row>
    <row r="85" spans="2:77" ht="15" customHeight="1" x14ac:dyDescent="0.15">
      <c r="B85" s="1062"/>
      <c r="C85" s="1063"/>
      <c r="D85" s="1063"/>
      <c r="E85" s="1063"/>
      <c r="F85" s="1063"/>
      <c r="G85" s="1063"/>
      <c r="H85" s="1063"/>
      <c r="I85" s="1063"/>
      <c r="J85" s="1063"/>
      <c r="K85" s="1063"/>
      <c r="L85" s="1063"/>
      <c r="M85" s="1063"/>
      <c r="N85" s="1063"/>
      <c r="O85" s="1063"/>
      <c r="P85" s="1063"/>
      <c r="Q85" s="1063"/>
      <c r="R85" s="1063"/>
      <c r="S85" s="1063"/>
      <c r="T85" s="1063"/>
      <c r="U85" s="1063"/>
      <c r="V85" s="1063"/>
      <c r="W85" s="1063"/>
      <c r="X85" s="1063"/>
      <c r="Y85" s="1063"/>
      <c r="Z85" s="1063"/>
      <c r="AA85" s="1063"/>
      <c r="AB85" s="1063"/>
      <c r="AC85" s="1063"/>
      <c r="AD85" s="1063"/>
      <c r="AE85" s="1063"/>
      <c r="AF85" s="1063"/>
      <c r="AG85" s="1063"/>
      <c r="AH85" s="1063"/>
      <c r="AI85" s="1063"/>
      <c r="AJ85" s="1063"/>
      <c r="AK85" s="1064"/>
      <c r="AL85" s="1052"/>
      <c r="AM85" s="1380" t="str">
        <f>IF(AM82=0,""," 活動区分")</f>
        <v/>
      </c>
      <c r="AN85" s="1381"/>
      <c r="AO85" s="1381"/>
      <c r="AP85" s="1381"/>
      <c r="AQ85" s="1381"/>
      <c r="AR85" s="1381"/>
      <c r="AS85" s="1381"/>
      <c r="AT85" s="1381"/>
      <c r="AU85" s="1381"/>
      <c r="AV85" s="1381"/>
      <c r="AW85" s="1382"/>
      <c r="AX85" s="1380"/>
      <c r="AY85" s="2591" t="str">
        <f>IFERROR(IF(AU82=0,"",IF(AU82=999,VLOOKUP(AM82,活動記録写真用,BY85,FALSE),VLOOKUP(AU82,【選択肢】!$T$3:$X$90,BX85,FALSE))),"")</f>
        <v/>
      </c>
      <c r="AZ85" s="2591"/>
      <c r="BA85" s="2591"/>
      <c r="BB85" s="2591"/>
      <c r="BC85" s="2591"/>
      <c r="BD85" s="2591"/>
      <c r="BE85" s="2591"/>
      <c r="BF85" s="2591"/>
      <c r="BG85" s="2591"/>
      <c r="BH85" s="2591"/>
      <c r="BI85" s="2591"/>
      <c r="BJ85" s="2591"/>
      <c r="BK85" s="2591"/>
      <c r="BL85" s="2591"/>
      <c r="BM85" s="2591"/>
      <c r="BN85" s="2591"/>
      <c r="BO85" s="2591"/>
      <c r="BP85" s="2591"/>
      <c r="BQ85" s="2591"/>
      <c r="BR85" s="2591"/>
      <c r="BS85" s="2591"/>
      <c r="BT85" s="2591"/>
      <c r="BU85" s="2591"/>
      <c r="BV85" s="2592"/>
      <c r="BW85" s="1051"/>
      <c r="BX85" s="1066">
        <v>3</v>
      </c>
      <c r="BY85" s="1067">
        <v>14</v>
      </c>
    </row>
    <row r="86" spans="2:77" x14ac:dyDescent="0.15">
      <c r="B86" s="1062"/>
      <c r="C86" s="1063"/>
      <c r="D86" s="1063"/>
      <c r="E86" s="1063"/>
      <c r="F86" s="1063"/>
      <c r="G86" s="1063"/>
      <c r="H86" s="1063"/>
      <c r="I86" s="1063"/>
      <c r="J86" s="1063"/>
      <c r="K86" s="1063"/>
      <c r="L86" s="1063"/>
      <c r="M86" s="1063"/>
      <c r="N86" s="1063"/>
      <c r="O86" s="1063"/>
      <c r="P86" s="1063"/>
      <c r="Q86" s="1063"/>
      <c r="R86" s="1063"/>
      <c r="S86" s="1063"/>
      <c r="T86" s="1063"/>
      <c r="U86" s="1063"/>
      <c r="V86" s="1063"/>
      <c r="W86" s="1063"/>
      <c r="X86" s="1063"/>
      <c r="Y86" s="1063"/>
      <c r="Z86" s="1063"/>
      <c r="AA86" s="1063"/>
      <c r="AB86" s="1063"/>
      <c r="AC86" s="1063"/>
      <c r="AD86" s="1063"/>
      <c r="AE86" s="1063"/>
      <c r="AF86" s="1063"/>
      <c r="AG86" s="1063"/>
      <c r="AH86" s="1063"/>
      <c r="AI86" s="1063"/>
      <c r="AJ86" s="1063"/>
      <c r="AK86" s="1064"/>
      <c r="AL86" s="1052"/>
      <c r="AM86" s="2593" t="str">
        <f>IF(AM82=0,""," 活動項目")</f>
        <v/>
      </c>
      <c r="AN86" s="2594"/>
      <c r="AO86" s="2594"/>
      <c r="AP86" s="2594"/>
      <c r="AQ86" s="2594"/>
      <c r="AR86" s="2594"/>
      <c r="AS86" s="2594"/>
      <c r="AT86" s="2594"/>
      <c r="AU86" s="2594"/>
      <c r="AV86" s="2594"/>
      <c r="AW86" s="2595"/>
      <c r="AX86" s="1384"/>
      <c r="AY86" s="2602" t="str">
        <f>IFERROR(IF(AU82=0,"",IF(AU82=999,VLOOKUP(AM82,活動記録写真用,BY86,FALSE),VLOOKUP(AU82,【選択肢】!$T$3:$X$90,BX86,FALSE))),"")</f>
        <v/>
      </c>
      <c r="AZ86" s="2602"/>
      <c r="BA86" s="2602"/>
      <c r="BB86" s="2602"/>
      <c r="BC86" s="2602"/>
      <c r="BD86" s="2602"/>
      <c r="BE86" s="2602"/>
      <c r="BF86" s="2602"/>
      <c r="BG86" s="2602"/>
      <c r="BH86" s="2602"/>
      <c r="BI86" s="2602"/>
      <c r="BJ86" s="2602"/>
      <c r="BK86" s="2602"/>
      <c r="BL86" s="2602"/>
      <c r="BM86" s="2602"/>
      <c r="BN86" s="2602"/>
      <c r="BO86" s="2602"/>
      <c r="BP86" s="2602"/>
      <c r="BQ86" s="2602"/>
      <c r="BR86" s="2602"/>
      <c r="BS86" s="2602"/>
      <c r="BT86" s="2602"/>
      <c r="BU86" s="2602"/>
      <c r="BV86" s="2603"/>
      <c r="BW86" s="1051"/>
      <c r="BX86" s="2618">
        <v>5</v>
      </c>
      <c r="BY86" s="2617">
        <v>15</v>
      </c>
    </row>
    <row r="87" spans="2:77" x14ac:dyDescent="0.15">
      <c r="B87" s="1062"/>
      <c r="C87" s="1063"/>
      <c r="D87" s="1063"/>
      <c r="E87" s="1063"/>
      <c r="F87" s="1063"/>
      <c r="G87" s="1063"/>
      <c r="H87" s="1063"/>
      <c r="I87" s="1063"/>
      <c r="J87" s="1063"/>
      <c r="K87" s="1063"/>
      <c r="L87" s="1063"/>
      <c r="M87" s="1063"/>
      <c r="N87" s="1063"/>
      <c r="O87" s="1063"/>
      <c r="P87" s="1063"/>
      <c r="Q87" s="1063"/>
      <c r="R87" s="1063"/>
      <c r="S87" s="1063"/>
      <c r="T87" s="1063"/>
      <c r="U87" s="1063"/>
      <c r="V87" s="1063"/>
      <c r="W87" s="1063"/>
      <c r="X87" s="1063"/>
      <c r="Y87" s="1063"/>
      <c r="Z87" s="1063"/>
      <c r="AA87" s="1063"/>
      <c r="AB87" s="1063"/>
      <c r="AC87" s="1063"/>
      <c r="AD87" s="1063"/>
      <c r="AE87" s="1063"/>
      <c r="AF87" s="1063"/>
      <c r="AG87" s="1063"/>
      <c r="AH87" s="1063"/>
      <c r="AI87" s="1063"/>
      <c r="AJ87" s="1063"/>
      <c r="AK87" s="1064"/>
      <c r="AL87" s="1052"/>
      <c r="AM87" s="2596"/>
      <c r="AN87" s="2597"/>
      <c r="AO87" s="2597"/>
      <c r="AP87" s="2597"/>
      <c r="AQ87" s="2597"/>
      <c r="AR87" s="2597"/>
      <c r="AS87" s="2597"/>
      <c r="AT87" s="2597"/>
      <c r="AU87" s="2597"/>
      <c r="AV87" s="2597"/>
      <c r="AW87" s="2598"/>
      <c r="AX87" s="1385"/>
      <c r="AY87" s="2604"/>
      <c r="AZ87" s="2604"/>
      <c r="BA87" s="2604"/>
      <c r="BB87" s="2604"/>
      <c r="BC87" s="2604"/>
      <c r="BD87" s="2604"/>
      <c r="BE87" s="2604"/>
      <c r="BF87" s="2604"/>
      <c r="BG87" s="2604"/>
      <c r="BH87" s="2604"/>
      <c r="BI87" s="2604"/>
      <c r="BJ87" s="2604"/>
      <c r="BK87" s="2604"/>
      <c r="BL87" s="2604"/>
      <c r="BM87" s="2604"/>
      <c r="BN87" s="2604"/>
      <c r="BO87" s="2604"/>
      <c r="BP87" s="2604"/>
      <c r="BQ87" s="2604"/>
      <c r="BR87" s="2604"/>
      <c r="BS87" s="2604"/>
      <c r="BT87" s="2604"/>
      <c r="BU87" s="2604"/>
      <c r="BV87" s="2605"/>
      <c r="BW87" s="1051"/>
      <c r="BX87" s="2618"/>
      <c r="BY87" s="2617"/>
    </row>
    <row r="88" spans="2:77" x14ac:dyDescent="0.15">
      <c r="B88" s="1062"/>
      <c r="C88" s="1063"/>
      <c r="D88" s="1063"/>
      <c r="E88" s="1063"/>
      <c r="F88" s="1063"/>
      <c r="G88" s="1063"/>
      <c r="H88" s="1063"/>
      <c r="I88" s="1063"/>
      <c r="J88" s="1063"/>
      <c r="K88" s="1063"/>
      <c r="L88" s="1063"/>
      <c r="M88" s="1063"/>
      <c r="N88" s="1063"/>
      <c r="O88" s="1063"/>
      <c r="P88" s="1063"/>
      <c r="Q88" s="1063"/>
      <c r="R88" s="1063"/>
      <c r="S88" s="1063"/>
      <c r="T88" s="1063"/>
      <c r="U88" s="1063"/>
      <c r="V88" s="1063"/>
      <c r="W88" s="1063"/>
      <c r="X88" s="1063"/>
      <c r="Y88" s="1063"/>
      <c r="Z88" s="1063"/>
      <c r="AA88" s="1063"/>
      <c r="AB88" s="1063"/>
      <c r="AC88" s="1063"/>
      <c r="AD88" s="1063"/>
      <c r="AE88" s="1063"/>
      <c r="AF88" s="1063"/>
      <c r="AG88" s="1063"/>
      <c r="AH88" s="1063"/>
      <c r="AI88" s="1063"/>
      <c r="AJ88" s="1063"/>
      <c r="AK88" s="1064"/>
      <c r="AL88" s="1052"/>
      <c r="AM88" s="2596"/>
      <c r="AN88" s="2597"/>
      <c r="AO88" s="2597"/>
      <c r="AP88" s="2597"/>
      <c r="AQ88" s="2597"/>
      <c r="AR88" s="2597"/>
      <c r="AS88" s="2597"/>
      <c r="AT88" s="2597"/>
      <c r="AU88" s="2597"/>
      <c r="AV88" s="2597"/>
      <c r="AW88" s="2598"/>
      <c r="AX88" s="1385"/>
      <c r="AY88" s="2604"/>
      <c r="AZ88" s="2604"/>
      <c r="BA88" s="2604"/>
      <c r="BB88" s="2604"/>
      <c r="BC88" s="2604"/>
      <c r="BD88" s="2604"/>
      <c r="BE88" s="2604"/>
      <c r="BF88" s="2604"/>
      <c r="BG88" s="2604"/>
      <c r="BH88" s="2604"/>
      <c r="BI88" s="2604"/>
      <c r="BJ88" s="2604"/>
      <c r="BK88" s="2604"/>
      <c r="BL88" s="2604"/>
      <c r="BM88" s="2604"/>
      <c r="BN88" s="2604"/>
      <c r="BO88" s="2604"/>
      <c r="BP88" s="2604"/>
      <c r="BQ88" s="2604"/>
      <c r="BR88" s="2604"/>
      <c r="BS88" s="2604"/>
      <c r="BT88" s="2604"/>
      <c r="BU88" s="2604"/>
      <c r="BV88" s="2605"/>
      <c r="BW88" s="1051"/>
      <c r="BX88" s="2618"/>
      <c r="BY88" s="2617"/>
    </row>
    <row r="89" spans="2:77" x14ac:dyDescent="0.15">
      <c r="B89" s="1062"/>
      <c r="C89" s="1063"/>
      <c r="D89" s="1063"/>
      <c r="E89" s="1063"/>
      <c r="F89" s="1063"/>
      <c r="G89" s="1063"/>
      <c r="H89" s="1063"/>
      <c r="I89" s="1063"/>
      <c r="J89" s="1063"/>
      <c r="K89" s="1063"/>
      <c r="L89" s="1063"/>
      <c r="M89" s="1063"/>
      <c r="N89" s="1063"/>
      <c r="O89" s="1063"/>
      <c r="P89" s="1063"/>
      <c r="Q89" s="1063"/>
      <c r="R89" s="1063"/>
      <c r="S89" s="1063"/>
      <c r="T89" s="1063"/>
      <c r="U89" s="1063"/>
      <c r="V89" s="1063"/>
      <c r="W89" s="1063"/>
      <c r="X89" s="1063"/>
      <c r="Y89" s="1063"/>
      <c r="Z89" s="1063"/>
      <c r="AA89" s="1063"/>
      <c r="AB89" s="1063"/>
      <c r="AC89" s="1063"/>
      <c r="AD89" s="1063"/>
      <c r="AE89" s="1063"/>
      <c r="AF89" s="1063"/>
      <c r="AG89" s="1063"/>
      <c r="AH89" s="1063"/>
      <c r="AI89" s="1063"/>
      <c r="AJ89" s="1063"/>
      <c r="AK89" s="1064"/>
      <c r="AL89" s="1052"/>
      <c r="AM89" s="2599"/>
      <c r="AN89" s="2600"/>
      <c r="AO89" s="2600"/>
      <c r="AP89" s="2600"/>
      <c r="AQ89" s="2600"/>
      <c r="AR89" s="2600"/>
      <c r="AS89" s="2600"/>
      <c r="AT89" s="2600"/>
      <c r="AU89" s="2600"/>
      <c r="AV89" s="2600"/>
      <c r="AW89" s="2601"/>
      <c r="AX89" s="1385"/>
      <c r="AY89" s="2606"/>
      <c r="AZ89" s="2606"/>
      <c r="BA89" s="2606"/>
      <c r="BB89" s="2606"/>
      <c r="BC89" s="2606"/>
      <c r="BD89" s="2606"/>
      <c r="BE89" s="2606"/>
      <c r="BF89" s="2606"/>
      <c r="BG89" s="2606"/>
      <c r="BH89" s="2606"/>
      <c r="BI89" s="2606"/>
      <c r="BJ89" s="2606"/>
      <c r="BK89" s="2606"/>
      <c r="BL89" s="2606"/>
      <c r="BM89" s="2606"/>
      <c r="BN89" s="2606"/>
      <c r="BO89" s="2606"/>
      <c r="BP89" s="2606"/>
      <c r="BQ89" s="2606"/>
      <c r="BR89" s="2606"/>
      <c r="BS89" s="2606"/>
      <c r="BT89" s="2606"/>
      <c r="BU89" s="2606"/>
      <c r="BV89" s="2607"/>
      <c r="BW89" s="1051"/>
      <c r="BX89" s="2618"/>
      <c r="BY89" s="2617"/>
    </row>
    <row r="90" spans="2:77" ht="15" customHeight="1" x14ac:dyDescent="0.15">
      <c r="B90" s="1062"/>
      <c r="C90" s="1063"/>
      <c r="D90" s="1063"/>
      <c r="E90" s="1063"/>
      <c r="F90" s="1063"/>
      <c r="G90" s="1063"/>
      <c r="H90" s="1063"/>
      <c r="I90" s="1063"/>
      <c r="J90" s="1063"/>
      <c r="K90" s="1063"/>
      <c r="L90" s="1063"/>
      <c r="M90" s="1063"/>
      <c r="N90" s="1063"/>
      <c r="O90" s="1063"/>
      <c r="P90" s="1063"/>
      <c r="Q90" s="1063"/>
      <c r="R90" s="1063"/>
      <c r="S90" s="1063"/>
      <c r="T90" s="1063"/>
      <c r="U90" s="1063"/>
      <c r="V90" s="1063"/>
      <c r="W90" s="1063"/>
      <c r="X90" s="1063"/>
      <c r="Y90" s="1063"/>
      <c r="Z90" s="1063"/>
      <c r="AA90" s="1063"/>
      <c r="AB90" s="1063"/>
      <c r="AC90" s="1063"/>
      <c r="AD90" s="1063"/>
      <c r="AE90" s="1063"/>
      <c r="AF90" s="1063"/>
      <c r="AG90" s="1063"/>
      <c r="AH90" s="1063"/>
      <c r="AI90" s="1063"/>
      <c r="AJ90" s="1063"/>
      <c r="AK90" s="1064"/>
      <c r="AL90" s="1052"/>
      <c r="AM90" s="2593" t="str">
        <f>IF(AM82=0,""," 備考")</f>
        <v/>
      </c>
      <c r="AN90" s="2594"/>
      <c r="AO90" s="2594"/>
      <c r="AP90" s="2594"/>
      <c r="AQ90" s="2594"/>
      <c r="AR90" s="2594"/>
      <c r="AS90" s="2594"/>
      <c r="AT90" s="2594"/>
      <c r="AU90" s="2594"/>
      <c r="AV90" s="2594"/>
      <c r="AW90" s="2595"/>
      <c r="AX90" s="1386"/>
      <c r="AY90" s="2602" t="str">
        <f>IFERROR(IF(AM82=0,"",IF((VLOOKUP(AM82,活動記録写真用,BX90,FALSE))="","",VLOOKUP(AM82,活動記録写真用,BX90,FALSE))),"")</f>
        <v/>
      </c>
      <c r="AZ90" s="2602"/>
      <c r="BA90" s="2602"/>
      <c r="BB90" s="2602"/>
      <c r="BC90" s="2602"/>
      <c r="BD90" s="2602"/>
      <c r="BE90" s="2602"/>
      <c r="BF90" s="2602"/>
      <c r="BG90" s="2602"/>
      <c r="BH90" s="2602"/>
      <c r="BI90" s="2602"/>
      <c r="BJ90" s="2602"/>
      <c r="BK90" s="2602"/>
      <c r="BL90" s="2602"/>
      <c r="BM90" s="2602"/>
      <c r="BN90" s="2602"/>
      <c r="BO90" s="2602"/>
      <c r="BP90" s="2602"/>
      <c r="BQ90" s="2602"/>
      <c r="BR90" s="2602"/>
      <c r="BS90" s="2602"/>
      <c r="BT90" s="2602"/>
      <c r="BU90" s="2602"/>
      <c r="BV90" s="2603"/>
      <c r="BW90" s="1051"/>
      <c r="BX90" s="1066">
        <v>16</v>
      </c>
      <c r="BY90" s="1052"/>
    </row>
    <row r="91" spans="2:77" ht="15" customHeight="1" x14ac:dyDescent="0.15">
      <c r="B91" s="1062"/>
      <c r="C91" s="1063"/>
      <c r="D91" s="1063"/>
      <c r="E91" s="1063"/>
      <c r="F91" s="1063"/>
      <c r="G91" s="1063"/>
      <c r="H91" s="1063"/>
      <c r="I91" s="1063"/>
      <c r="J91" s="1063"/>
      <c r="K91" s="1063"/>
      <c r="L91" s="1063"/>
      <c r="M91" s="1063"/>
      <c r="N91" s="1063"/>
      <c r="O91" s="1063"/>
      <c r="P91" s="1063"/>
      <c r="Q91" s="1063"/>
      <c r="R91" s="1063"/>
      <c r="S91" s="1063"/>
      <c r="T91" s="1063"/>
      <c r="U91" s="1063"/>
      <c r="V91" s="1063"/>
      <c r="W91" s="1063"/>
      <c r="X91" s="1063"/>
      <c r="Y91" s="1063"/>
      <c r="Z91" s="1063"/>
      <c r="AA91" s="1063"/>
      <c r="AB91" s="1063"/>
      <c r="AC91" s="1063"/>
      <c r="AD91" s="1063"/>
      <c r="AE91" s="1063"/>
      <c r="AF91" s="1063"/>
      <c r="AG91" s="1063"/>
      <c r="AH91" s="1063"/>
      <c r="AI91" s="1063"/>
      <c r="AJ91" s="1063"/>
      <c r="AK91" s="1064"/>
      <c r="AL91" s="1052"/>
      <c r="AM91" s="2599"/>
      <c r="AN91" s="2600"/>
      <c r="AO91" s="2600"/>
      <c r="AP91" s="2600"/>
      <c r="AQ91" s="2600"/>
      <c r="AR91" s="2600"/>
      <c r="AS91" s="2600"/>
      <c r="AT91" s="2600"/>
      <c r="AU91" s="2600"/>
      <c r="AV91" s="2600"/>
      <c r="AW91" s="2601"/>
      <c r="AX91" s="1387"/>
      <c r="AY91" s="2606"/>
      <c r="AZ91" s="2606"/>
      <c r="BA91" s="2606"/>
      <c r="BB91" s="2606"/>
      <c r="BC91" s="2606"/>
      <c r="BD91" s="2606"/>
      <c r="BE91" s="2606"/>
      <c r="BF91" s="2606"/>
      <c r="BG91" s="2606"/>
      <c r="BH91" s="2606"/>
      <c r="BI91" s="2606"/>
      <c r="BJ91" s="2606"/>
      <c r="BK91" s="2606"/>
      <c r="BL91" s="2606"/>
      <c r="BM91" s="2606"/>
      <c r="BN91" s="2606"/>
      <c r="BO91" s="2606"/>
      <c r="BP91" s="2606"/>
      <c r="BQ91" s="2606"/>
      <c r="BR91" s="2606"/>
      <c r="BS91" s="2606"/>
      <c r="BT91" s="2606"/>
      <c r="BU91" s="2606"/>
      <c r="BV91" s="2607"/>
      <c r="BW91" s="1051"/>
      <c r="BX91" s="1052"/>
      <c r="BY91" s="1052"/>
    </row>
    <row r="92" spans="2:77" ht="15" customHeight="1" x14ac:dyDescent="0.15">
      <c r="B92" s="1062"/>
      <c r="C92" s="1063"/>
      <c r="D92" s="1063"/>
      <c r="E92" s="1063"/>
      <c r="F92" s="1063"/>
      <c r="G92" s="1063"/>
      <c r="H92" s="1063"/>
      <c r="I92" s="1063"/>
      <c r="J92" s="1063"/>
      <c r="K92" s="1063"/>
      <c r="L92" s="1063"/>
      <c r="M92" s="1063"/>
      <c r="N92" s="1063"/>
      <c r="O92" s="1063"/>
      <c r="P92" s="1063"/>
      <c r="Q92" s="1063"/>
      <c r="R92" s="1063"/>
      <c r="S92" s="1063"/>
      <c r="T92" s="1063"/>
      <c r="U92" s="1063"/>
      <c r="V92" s="1063"/>
      <c r="W92" s="1063"/>
      <c r="X92" s="1063"/>
      <c r="Y92" s="1063"/>
      <c r="Z92" s="1063"/>
      <c r="AA92" s="1063"/>
      <c r="AB92" s="1063"/>
      <c r="AC92" s="1063"/>
      <c r="AD92" s="1063"/>
      <c r="AE92" s="1063"/>
      <c r="AF92" s="1063"/>
      <c r="AG92" s="1063"/>
      <c r="AH92" s="1063"/>
      <c r="AI92" s="1063"/>
      <c r="AJ92" s="1063"/>
      <c r="AK92" s="1064"/>
      <c r="AL92" s="1052"/>
      <c r="AM92" s="2619"/>
      <c r="AN92" s="2620"/>
      <c r="AO92" s="2620"/>
      <c r="AP92" s="2620"/>
      <c r="AQ92" s="2620"/>
      <c r="AR92" s="2620"/>
      <c r="AS92" s="2620"/>
      <c r="AT92" s="2620"/>
      <c r="AU92" s="2620"/>
      <c r="AV92" s="2620"/>
      <c r="AW92" s="2621"/>
      <c r="AX92" s="2622"/>
      <c r="AY92" s="2623"/>
      <c r="AZ92" s="2623"/>
      <c r="BA92" s="2623"/>
      <c r="BB92" s="2623"/>
      <c r="BC92" s="2623"/>
      <c r="BD92" s="2623"/>
      <c r="BE92" s="2623"/>
      <c r="BF92" s="2623"/>
      <c r="BG92" s="2623"/>
      <c r="BH92" s="2623"/>
      <c r="BI92" s="2623"/>
      <c r="BJ92" s="2623"/>
      <c r="BK92" s="2623"/>
      <c r="BL92" s="2623"/>
      <c r="BM92" s="2623"/>
      <c r="BN92" s="2623"/>
      <c r="BO92" s="2623"/>
      <c r="BP92" s="2623"/>
      <c r="BQ92" s="2623"/>
      <c r="BR92" s="2623"/>
      <c r="BS92" s="2623"/>
      <c r="BT92" s="2623"/>
      <c r="BU92" s="2623"/>
      <c r="BV92" s="2624"/>
      <c r="BW92" s="1051"/>
      <c r="BX92" s="1052"/>
      <c r="BY92" s="1052"/>
    </row>
    <row r="93" spans="2:77" ht="15" customHeight="1" x14ac:dyDescent="0.15">
      <c r="B93" s="1062"/>
      <c r="C93" s="1063"/>
      <c r="D93" s="1063"/>
      <c r="E93" s="1063"/>
      <c r="F93" s="1063"/>
      <c r="G93" s="1063"/>
      <c r="H93" s="1063"/>
      <c r="I93" s="1063"/>
      <c r="J93" s="1063"/>
      <c r="K93" s="1063"/>
      <c r="L93" s="1063"/>
      <c r="M93" s="1063"/>
      <c r="N93" s="1063"/>
      <c r="O93" s="1063"/>
      <c r="P93" s="1063"/>
      <c r="Q93" s="1063"/>
      <c r="R93" s="1063"/>
      <c r="S93" s="1063"/>
      <c r="T93" s="1063"/>
      <c r="U93" s="1063"/>
      <c r="V93" s="1063"/>
      <c r="W93" s="1063"/>
      <c r="X93" s="1063"/>
      <c r="Y93" s="1063"/>
      <c r="Z93" s="1063"/>
      <c r="AA93" s="1063"/>
      <c r="AB93" s="1063"/>
      <c r="AC93" s="1063"/>
      <c r="AD93" s="1063"/>
      <c r="AE93" s="1063"/>
      <c r="AF93" s="1063"/>
      <c r="AG93" s="1063"/>
      <c r="AH93" s="1063"/>
      <c r="AI93" s="1063"/>
      <c r="AJ93" s="1063"/>
      <c r="AK93" s="1064"/>
      <c r="AL93" s="1052"/>
      <c r="AM93" s="2619"/>
      <c r="AN93" s="2620"/>
      <c r="AO93" s="2620"/>
      <c r="AP93" s="2620"/>
      <c r="AQ93" s="2620"/>
      <c r="AR93" s="2620"/>
      <c r="AS93" s="2620"/>
      <c r="AT93" s="2620"/>
      <c r="AU93" s="2620"/>
      <c r="AV93" s="2620"/>
      <c r="AW93" s="2621"/>
      <c r="AX93" s="2622"/>
      <c r="AY93" s="2623"/>
      <c r="AZ93" s="2623"/>
      <c r="BA93" s="2623"/>
      <c r="BB93" s="2623"/>
      <c r="BC93" s="2623"/>
      <c r="BD93" s="2623"/>
      <c r="BE93" s="2623"/>
      <c r="BF93" s="2623"/>
      <c r="BG93" s="2623"/>
      <c r="BH93" s="2623"/>
      <c r="BI93" s="2623"/>
      <c r="BJ93" s="2623"/>
      <c r="BK93" s="2623"/>
      <c r="BL93" s="2623"/>
      <c r="BM93" s="2623"/>
      <c r="BN93" s="2623"/>
      <c r="BO93" s="2623"/>
      <c r="BP93" s="2623"/>
      <c r="BQ93" s="2623"/>
      <c r="BR93" s="2623"/>
      <c r="BS93" s="2623"/>
      <c r="BT93" s="2623"/>
      <c r="BU93" s="2623"/>
      <c r="BV93" s="2624"/>
      <c r="BW93" s="1051"/>
      <c r="BX93" s="1052"/>
      <c r="BY93" s="1052"/>
    </row>
    <row r="94" spans="2:77" ht="15" customHeight="1" x14ac:dyDescent="0.15">
      <c r="B94" s="1068"/>
      <c r="C94" s="1069"/>
      <c r="D94" s="1069"/>
      <c r="E94" s="1069"/>
      <c r="F94" s="1069"/>
      <c r="G94" s="1069"/>
      <c r="H94" s="1069"/>
      <c r="I94" s="1069"/>
      <c r="J94" s="1069"/>
      <c r="K94" s="1069"/>
      <c r="L94" s="1069"/>
      <c r="M94" s="1069"/>
      <c r="N94" s="1069"/>
      <c r="O94" s="1069"/>
      <c r="P94" s="1069"/>
      <c r="Q94" s="1069"/>
      <c r="R94" s="1069"/>
      <c r="S94" s="1069"/>
      <c r="T94" s="1069"/>
      <c r="U94" s="1069"/>
      <c r="V94" s="1069"/>
      <c r="W94" s="1069"/>
      <c r="X94" s="1069"/>
      <c r="Y94" s="1069"/>
      <c r="Z94" s="1069"/>
      <c r="AA94" s="1069"/>
      <c r="AB94" s="1069"/>
      <c r="AC94" s="1069"/>
      <c r="AD94" s="1069"/>
      <c r="AE94" s="1069"/>
      <c r="AF94" s="1069"/>
      <c r="AG94" s="1069"/>
      <c r="AH94" s="1069"/>
      <c r="AI94" s="1069"/>
      <c r="AJ94" s="1069"/>
      <c r="AK94" s="1070"/>
      <c r="AL94" s="1052"/>
      <c r="AM94" s="2619"/>
      <c r="AN94" s="2620"/>
      <c r="AO94" s="2620"/>
      <c r="AP94" s="2620"/>
      <c r="AQ94" s="2620"/>
      <c r="AR94" s="2620"/>
      <c r="AS94" s="2620"/>
      <c r="AT94" s="2620"/>
      <c r="AU94" s="2620"/>
      <c r="AV94" s="2620"/>
      <c r="AW94" s="2621"/>
      <c r="AX94" s="2622"/>
      <c r="AY94" s="2623"/>
      <c r="AZ94" s="2623"/>
      <c r="BA94" s="2623"/>
      <c r="BB94" s="2623"/>
      <c r="BC94" s="2623"/>
      <c r="BD94" s="2623"/>
      <c r="BE94" s="2623"/>
      <c r="BF94" s="2623"/>
      <c r="BG94" s="2623"/>
      <c r="BH94" s="2623"/>
      <c r="BI94" s="2623"/>
      <c r="BJ94" s="2623"/>
      <c r="BK94" s="2623"/>
      <c r="BL94" s="2623"/>
      <c r="BM94" s="2623"/>
      <c r="BN94" s="2623"/>
      <c r="BO94" s="2623"/>
      <c r="BP94" s="2623"/>
      <c r="BQ94" s="2623"/>
      <c r="BR94" s="2623"/>
      <c r="BS94" s="2623"/>
      <c r="BT94" s="2623"/>
      <c r="BU94" s="2623"/>
      <c r="BV94" s="2624"/>
      <c r="BW94" s="1051"/>
      <c r="BX94" s="1052"/>
      <c r="BY94" s="1052"/>
    </row>
    <row r="95" spans="2:77" x14ac:dyDescent="0.15">
      <c r="B95" s="1072"/>
      <c r="C95" s="1072"/>
      <c r="D95" s="1072"/>
      <c r="E95" s="1072"/>
      <c r="F95" s="1072"/>
      <c r="G95" s="1072"/>
      <c r="H95" s="1072"/>
      <c r="I95" s="1072"/>
      <c r="J95" s="1072"/>
      <c r="K95" s="1072"/>
      <c r="L95" s="1072"/>
      <c r="M95" s="1072"/>
      <c r="N95" s="1072"/>
      <c r="O95" s="1072"/>
      <c r="P95" s="1072"/>
      <c r="Q95" s="1072"/>
      <c r="R95" s="1072"/>
      <c r="S95" s="1072"/>
      <c r="T95" s="1072"/>
      <c r="U95" s="1072"/>
      <c r="V95" s="1072"/>
      <c r="W95" s="1072"/>
      <c r="X95" s="1072"/>
      <c r="Y95" s="1072"/>
      <c r="Z95" s="1072"/>
      <c r="AA95" s="1072"/>
      <c r="AB95" s="1072"/>
      <c r="AC95" s="1072"/>
      <c r="AD95" s="1072"/>
      <c r="AE95" s="1072"/>
      <c r="AF95" s="1072"/>
      <c r="AG95" s="1072"/>
      <c r="AH95" s="1072"/>
      <c r="AI95" s="1072"/>
      <c r="AJ95" s="1072"/>
      <c r="AK95" s="1072"/>
      <c r="AL95" s="1072"/>
      <c r="AM95" s="1073"/>
      <c r="AN95" s="1073"/>
      <c r="AO95" s="1073"/>
      <c r="AP95" s="1073"/>
      <c r="AQ95" s="1073"/>
      <c r="AR95" s="1073"/>
      <c r="AS95" s="1073"/>
      <c r="AT95" s="1073"/>
      <c r="AU95" s="1073"/>
      <c r="AV95" s="1073"/>
      <c r="AW95" s="1073"/>
      <c r="AX95" s="1072"/>
      <c r="AY95" s="1072"/>
      <c r="AZ95" s="1072"/>
      <c r="BA95" s="1072"/>
      <c r="BB95" s="1072"/>
      <c r="BC95" s="1072"/>
      <c r="BD95" s="1072"/>
      <c r="BE95" s="1072"/>
      <c r="BF95" s="1072"/>
      <c r="BG95" s="1072"/>
      <c r="BH95" s="1072"/>
      <c r="BI95" s="1072"/>
      <c r="BJ95" s="1072"/>
      <c r="BK95" s="1072"/>
      <c r="BL95" s="1072"/>
      <c r="BM95" s="1072"/>
      <c r="BN95" s="1072"/>
      <c r="BO95" s="1072"/>
      <c r="BP95" s="1072"/>
      <c r="BQ95" s="1072"/>
      <c r="BR95" s="1072"/>
      <c r="BS95" s="1072"/>
      <c r="BT95" s="1072"/>
      <c r="BU95" s="1072"/>
      <c r="BV95" s="1072"/>
      <c r="BW95" s="1071"/>
      <c r="BX95" s="1072"/>
      <c r="BY95" s="1072"/>
    </row>
    <row r="96" spans="2:77" ht="15" customHeight="1" x14ac:dyDescent="0.15">
      <c r="B96" s="2625" t="s">
        <v>6838</v>
      </c>
      <c r="C96" s="2625"/>
      <c r="D96" s="2625"/>
      <c r="E96" s="2625"/>
      <c r="F96" s="2625"/>
      <c r="G96" s="2625"/>
      <c r="H96" s="2627"/>
      <c r="I96" s="2627"/>
      <c r="J96" s="2627"/>
      <c r="K96" s="2627"/>
      <c r="L96" s="2627"/>
      <c r="M96" s="2627"/>
      <c r="N96" s="2627"/>
      <c r="O96" s="2627"/>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052"/>
      <c r="AM96" s="2615" t="s">
        <v>6839</v>
      </c>
      <c r="AN96" s="2615"/>
      <c r="AO96" s="2615"/>
      <c r="AP96" s="2615"/>
      <c r="AQ96" s="2615"/>
      <c r="AR96" s="2615"/>
      <c r="AS96" s="2615"/>
      <c r="AT96" s="2615"/>
      <c r="AU96" s="2616" t="s">
        <v>625</v>
      </c>
      <c r="AV96" s="2616"/>
      <c r="AW96" s="2616"/>
      <c r="AX96" s="2616"/>
      <c r="AY96" s="2616"/>
      <c r="AZ96" s="2616"/>
      <c r="BA96" s="2616"/>
      <c r="BB96" s="2616"/>
      <c r="BC96" s="1052"/>
      <c r="BD96" s="1052"/>
      <c r="BE96" s="1052"/>
      <c r="BF96" s="1052"/>
      <c r="BG96" s="1052"/>
      <c r="BH96" s="1052"/>
      <c r="BI96" s="1052"/>
      <c r="BJ96" s="1052"/>
      <c r="BK96" s="1052"/>
      <c r="BL96" s="1052"/>
      <c r="BM96" s="1052"/>
      <c r="BN96" s="1052"/>
      <c r="BO96" s="1052"/>
      <c r="BP96" s="1052"/>
      <c r="BQ96" s="1052"/>
      <c r="BR96" s="1052"/>
      <c r="BS96" s="1052"/>
      <c r="BT96" s="1052"/>
      <c r="BU96" s="1052"/>
      <c r="BV96" s="1052"/>
      <c r="BW96" s="1051"/>
      <c r="BX96" s="1052"/>
      <c r="BY96" s="1052"/>
    </row>
    <row r="97" spans="2:77" ht="15" customHeight="1" x14ac:dyDescent="0.15">
      <c r="B97" s="1059"/>
      <c r="C97" s="1060"/>
      <c r="D97" s="1060"/>
      <c r="E97" s="1060"/>
      <c r="F97" s="1060"/>
      <c r="G97" s="1060"/>
      <c r="H97" s="1060"/>
      <c r="I97" s="1060"/>
      <c r="J97" s="1060"/>
      <c r="K97" s="1060"/>
      <c r="L97" s="1060"/>
      <c r="M97" s="1060"/>
      <c r="N97" s="1060"/>
      <c r="O97" s="1060"/>
      <c r="P97" s="1060"/>
      <c r="Q97" s="1060"/>
      <c r="R97" s="1060"/>
      <c r="S97" s="1060"/>
      <c r="T97" s="1060"/>
      <c r="U97" s="1060"/>
      <c r="V97" s="1060"/>
      <c r="W97" s="1060"/>
      <c r="X97" s="1060"/>
      <c r="Y97" s="1060"/>
      <c r="Z97" s="1060"/>
      <c r="AA97" s="1060"/>
      <c r="AB97" s="1060"/>
      <c r="AC97" s="1060"/>
      <c r="AD97" s="1060"/>
      <c r="AE97" s="1060"/>
      <c r="AF97" s="1060"/>
      <c r="AG97" s="1060"/>
      <c r="AH97" s="1060"/>
      <c r="AI97" s="1060"/>
      <c r="AJ97" s="1060"/>
      <c r="AK97" s="1061"/>
      <c r="AL97" s="1052"/>
      <c r="AM97" s="2608"/>
      <c r="AN97" s="2608"/>
      <c r="AO97" s="2608"/>
      <c r="AP97" s="2608"/>
      <c r="AQ97" s="2608"/>
      <c r="AR97" s="2608"/>
      <c r="AS97" s="2608"/>
      <c r="AT97" s="2608"/>
      <c r="AU97" s="2608"/>
      <c r="AV97" s="2608"/>
      <c r="AW97" s="2608"/>
      <c r="AX97" s="2608"/>
      <c r="AY97" s="2608"/>
      <c r="AZ97" s="2608"/>
      <c r="BA97" s="2608"/>
      <c r="BB97" s="2608"/>
      <c r="BC97" s="1052"/>
      <c r="BD97" s="1052"/>
      <c r="BE97" s="1052"/>
      <c r="BF97" s="1052"/>
      <c r="BG97" s="1052"/>
      <c r="BH97" s="1052"/>
      <c r="BI97" s="1052"/>
      <c r="BJ97" s="1052"/>
      <c r="BK97" s="1052"/>
      <c r="BL97" s="1052"/>
      <c r="BM97" s="1052"/>
      <c r="BN97" s="1052"/>
      <c r="BO97" s="1052"/>
      <c r="BP97" s="1052"/>
      <c r="BQ97" s="1052"/>
      <c r="BR97" s="1052"/>
      <c r="BS97" s="1052"/>
      <c r="BT97" s="1052"/>
      <c r="BU97" s="1052"/>
      <c r="BV97" s="1052"/>
      <c r="BW97" s="1051"/>
      <c r="BX97" s="1052"/>
      <c r="BY97" s="1052"/>
    </row>
    <row r="98" spans="2:77" ht="15" customHeight="1" x14ac:dyDescent="0.15">
      <c r="B98" s="1062"/>
      <c r="C98" s="1063"/>
      <c r="D98" s="1063"/>
      <c r="E98" s="1063"/>
      <c r="F98" s="1063"/>
      <c r="G98" s="1063"/>
      <c r="H98" s="1063"/>
      <c r="I98" s="1063"/>
      <c r="J98" s="1063"/>
      <c r="K98" s="1063"/>
      <c r="L98" s="1063"/>
      <c r="M98" s="1063"/>
      <c r="N98" s="1063"/>
      <c r="O98" s="1063"/>
      <c r="P98" s="1063"/>
      <c r="Q98" s="1063"/>
      <c r="R98" s="1063"/>
      <c r="S98" s="1063"/>
      <c r="T98" s="1063"/>
      <c r="U98" s="1063"/>
      <c r="V98" s="1063"/>
      <c r="W98" s="1063"/>
      <c r="X98" s="1063"/>
      <c r="Y98" s="1063"/>
      <c r="Z98" s="1063"/>
      <c r="AA98" s="1063"/>
      <c r="AB98" s="1063"/>
      <c r="AC98" s="1063"/>
      <c r="AD98" s="1063"/>
      <c r="AE98" s="1063"/>
      <c r="AF98" s="1063"/>
      <c r="AG98" s="1063"/>
      <c r="AH98" s="1063"/>
      <c r="AI98" s="1063"/>
      <c r="AJ98" s="1063"/>
      <c r="AK98" s="1064"/>
      <c r="AL98" s="1052"/>
      <c r="AM98" s="1380" t="str">
        <f>IF(AM97=0,""," 実施日")</f>
        <v/>
      </c>
      <c r="AN98" s="1381"/>
      <c r="AO98" s="1381"/>
      <c r="AP98" s="1381"/>
      <c r="AQ98" s="1381"/>
      <c r="AR98" s="1381"/>
      <c r="AS98" s="1381"/>
      <c r="AT98" s="1381"/>
      <c r="AU98" s="1381"/>
      <c r="AV98" s="1381"/>
      <c r="AW98" s="1382"/>
      <c r="AX98" s="1380"/>
      <c r="AY98" s="2589" t="str">
        <f>IFERROR(IF(AM97=0,"",VLOOKUP(AM97,活動記録写真用,BX98,FALSE)),"")</f>
        <v/>
      </c>
      <c r="AZ98" s="2589"/>
      <c r="BA98" s="2589"/>
      <c r="BB98" s="2589"/>
      <c r="BC98" s="2589"/>
      <c r="BD98" s="2589"/>
      <c r="BE98" s="2589"/>
      <c r="BF98" s="2589"/>
      <c r="BG98" s="2589"/>
      <c r="BH98" s="2589"/>
      <c r="BI98" s="2589"/>
      <c r="BJ98" s="2589"/>
      <c r="BK98" s="2589"/>
      <c r="BL98" s="2589"/>
      <c r="BM98" s="2589"/>
      <c r="BN98" s="2589"/>
      <c r="BO98" s="2589"/>
      <c r="BP98" s="2589"/>
      <c r="BQ98" s="2589"/>
      <c r="BR98" s="2589"/>
      <c r="BS98" s="2589"/>
      <c r="BT98" s="2589"/>
      <c r="BU98" s="2589"/>
      <c r="BV98" s="2590"/>
      <c r="BW98" s="1051"/>
      <c r="BX98" s="1065">
        <v>2</v>
      </c>
      <c r="BY98" s="1052"/>
    </row>
    <row r="99" spans="2:77" ht="15" customHeight="1" x14ac:dyDescent="0.15">
      <c r="B99" s="1062"/>
      <c r="C99" s="1063"/>
      <c r="D99" s="1063"/>
      <c r="E99" s="1063"/>
      <c r="F99" s="1063"/>
      <c r="G99" s="1063"/>
      <c r="H99" s="1063"/>
      <c r="I99" s="1063"/>
      <c r="J99" s="1063"/>
      <c r="K99" s="1063"/>
      <c r="L99" s="1063"/>
      <c r="M99" s="1063"/>
      <c r="N99" s="1063"/>
      <c r="O99" s="1063"/>
      <c r="P99" s="1063"/>
      <c r="Q99" s="1063"/>
      <c r="R99" s="1063"/>
      <c r="S99" s="1063"/>
      <c r="T99" s="1063"/>
      <c r="U99" s="1063"/>
      <c r="V99" s="1063"/>
      <c r="W99" s="1063"/>
      <c r="X99" s="1063"/>
      <c r="Y99" s="1063"/>
      <c r="Z99" s="1063"/>
      <c r="AA99" s="1063"/>
      <c r="AB99" s="1063"/>
      <c r="AC99" s="1063"/>
      <c r="AD99" s="1063"/>
      <c r="AE99" s="1063"/>
      <c r="AF99" s="1063"/>
      <c r="AG99" s="1063"/>
      <c r="AH99" s="1063"/>
      <c r="AI99" s="1063"/>
      <c r="AJ99" s="1063"/>
      <c r="AK99" s="1064"/>
      <c r="AL99" s="1052"/>
      <c r="AM99" s="1380" t="str">
        <f>IF(AM97=0,""," 支払区分")</f>
        <v/>
      </c>
      <c r="AN99" s="1383"/>
      <c r="AO99" s="1383"/>
      <c r="AP99" s="1383"/>
      <c r="AQ99" s="1383"/>
      <c r="AR99" s="1383"/>
      <c r="AS99" s="1383"/>
      <c r="AT99" s="1383"/>
      <c r="AU99" s="1383"/>
      <c r="AV99" s="1383"/>
      <c r="AW99" s="1382"/>
      <c r="AX99" s="1380"/>
      <c r="AY99" s="2591" t="str">
        <f>IFERROR(IF(AU97=0,"",IF(AU97=999,VLOOKUP(AM97,活動記録写真用,BY99,FALSE),VLOOKUP(AU97,【選択肢】!$T$3:$X$90,BX99,FALSE))),"")</f>
        <v/>
      </c>
      <c r="AZ99" s="2591"/>
      <c r="BA99" s="2591"/>
      <c r="BB99" s="2591"/>
      <c r="BC99" s="2591"/>
      <c r="BD99" s="2591"/>
      <c r="BE99" s="2591"/>
      <c r="BF99" s="2591"/>
      <c r="BG99" s="2591"/>
      <c r="BH99" s="2591"/>
      <c r="BI99" s="2591"/>
      <c r="BJ99" s="2591"/>
      <c r="BK99" s="2591"/>
      <c r="BL99" s="2591"/>
      <c r="BM99" s="2591"/>
      <c r="BN99" s="2591"/>
      <c r="BO99" s="2591"/>
      <c r="BP99" s="2591"/>
      <c r="BQ99" s="2591"/>
      <c r="BR99" s="2591"/>
      <c r="BS99" s="2591"/>
      <c r="BT99" s="2591"/>
      <c r="BU99" s="2591"/>
      <c r="BV99" s="2592"/>
      <c r="BW99" s="1051"/>
      <c r="BX99" s="1066">
        <v>2</v>
      </c>
      <c r="BY99" s="1067">
        <v>13</v>
      </c>
    </row>
    <row r="100" spans="2:77" ht="15" customHeight="1" x14ac:dyDescent="0.15">
      <c r="B100" s="1062"/>
      <c r="C100" s="1063"/>
      <c r="D100" s="1063"/>
      <c r="E100" s="1063"/>
      <c r="F100" s="1063"/>
      <c r="G100" s="1063"/>
      <c r="H100" s="1063"/>
      <c r="I100" s="1063"/>
      <c r="J100" s="1063"/>
      <c r="K100" s="1063"/>
      <c r="L100" s="1063"/>
      <c r="M100" s="1063"/>
      <c r="N100" s="1063"/>
      <c r="O100" s="1063"/>
      <c r="P100" s="1063"/>
      <c r="Q100" s="1063"/>
      <c r="R100" s="1063"/>
      <c r="S100" s="1063"/>
      <c r="T100" s="1063"/>
      <c r="U100" s="1063"/>
      <c r="V100" s="1063"/>
      <c r="W100" s="1063"/>
      <c r="X100" s="1063"/>
      <c r="Y100" s="1063"/>
      <c r="Z100" s="1063"/>
      <c r="AA100" s="1063"/>
      <c r="AB100" s="1063"/>
      <c r="AC100" s="1063"/>
      <c r="AD100" s="1063"/>
      <c r="AE100" s="1063"/>
      <c r="AF100" s="1063"/>
      <c r="AG100" s="1063"/>
      <c r="AH100" s="1063"/>
      <c r="AI100" s="1063"/>
      <c r="AJ100" s="1063"/>
      <c r="AK100" s="1064"/>
      <c r="AL100" s="1052"/>
      <c r="AM100" s="1380" t="str">
        <f>IF(AM97=0,""," 活動区分")</f>
        <v/>
      </c>
      <c r="AN100" s="1381"/>
      <c r="AO100" s="1381"/>
      <c r="AP100" s="1381"/>
      <c r="AQ100" s="1381"/>
      <c r="AR100" s="1381"/>
      <c r="AS100" s="1381"/>
      <c r="AT100" s="1381"/>
      <c r="AU100" s="1381"/>
      <c r="AV100" s="1381"/>
      <c r="AW100" s="1382"/>
      <c r="AX100" s="1380"/>
      <c r="AY100" s="2591" t="str">
        <f>IFERROR(IF(AU97=0,"",IF(AU97=999,VLOOKUP(AM97,活動記録写真用,BY100,FALSE),VLOOKUP(AU97,【選択肢】!$T$3:$X$90,BX100,FALSE))),"")</f>
        <v/>
      </c>
      <c r="AZ100" s="2591"/>
      <c r="BA100" s="2591"/>
      <c r="BB100" s="2591"/>
      <c r="BC100" s="2591"/>
      <c r="BD100" s="2591"/>
      <c r="BE100" s="2591"/>
      <c r="BF100" s="2591"/>
      <c r="BG100" s="2591"/>
      <c r="BH100" s="2591"/>
      <c r="BI100" s="2591"/>
      <c r="BJ100" s="2591"/>
      <c r="BK100" s="2591"/>
      <c r="BL100" s="2591"/>
      <c r="BM100" s="2591"/>
      <c r="BN100" s="2591"/>
      <c r="BO100" s="2591"/>
      <c r="BP100" s="2591"/>
      <c r="BQ100" s="2591"/>
      <c r="BR100" s="2591"/>
      <c r="BS100" s="2591"/>
      <c r="BT100" s="2591"/>
      <c r="BU100" s="2591"/>
      <c r="BV100" s="2592"/>
      <c r="BW100" s="1051"/>
      <c r="BX100" s="1066">
        <v>3</v>
      </c>
      <c r="BY100" s="1067">
        <v>14</v>
      </c>
    </row>
    <row r="101" spans="2:77" x14ac:dyDescent="0.15">
      <c r="B101" s="1062"/>
      <c r="C101" s="1063"/>
      <c r="D101" s="1063"/>
      <c r="E101" s="1063"/>
      <c r="F101" s="1063"/>
      <c r="G101" s="1063"/>
      <c r="H101" s="1063"/>
      <c r="I101" s="1063"/>
      <c r="J101" s="1063"/>
      <c r="K101" s="1063"/>
      <c r="L101" s="1063"/>
      <c r="M101" s="1063"/>
      <c r="N101" s="1063"/>
      <c r="O101" s="1063"/>
      <c r="P101" s="1063"/>
      <c r="Q101" s="1063"/>
      <c r="R101" s="1063"/>
      <c r="S101" s="1063"/>
      <c r="T101" s="1063"/>
      <c r="U101" s="1063"/>
      <c r="V101" s="1063"/>
      <c r="W101" s="1063"/>
      <c r="X101" s="1063"/>
      <c r="Y101" s="1063"/>
      <c r="Z101" s="1063"/>
      <c r="AA101" s="1063"/>
      <c r="AB101" s="1063"/>
      <c r="AC101" s="1063"/>
      <c r="AD101" s="1063"/>
      <c r="AE101" s="1063"/>
      <c r="AF101" s="1063"/>
      <c r="AG101" s="1063"/>
      <c r="AH101" s="1063"/>
      <c r="AI101" s="1063"/>
      <c r="AJ101" s="1063"/>
      <c r="AK101" s="1064"/>
      <c r="AL101" s="1052"/>
      <c r="AM101" s="2593" t="str">
        <f>IF(AM97=0,""," 活動項目")</f>
        <v/>
      </c>
      <c r="AN101" s="2594"/>
      <c r="AO101" s="2594"/>
      <c r="AP101" s="2594"/>
      <c r="AQ101" s="2594"/>
      <c r="AR101" s="2594"/>
      <c r="AS101" s="2594"/>
      <c r="AT101" s="2594"/>
      <c r="AU101" s="2594"/>
      <c r="AV101" s="2594"/>
      <c r="AW101" s="2595"/>
      <c r="AX101" s="1384"/>
      <c r="AY101" s="2602" t="str">
        <f>IFERROR(IF(AU97=0,"",IF(AU97=999,VLOOKUP(AM97,活動記録写真用,BY101,FALSE),VLOOKUP(AU97,【選択肢】!$T$3:$X$90,BX101,FALSE))),"")</f>
        <v/>
      </c>
      <c r="AZ101" s="2602"/>
      <c r="BA101" s="2602"/>
      <c r="BB101" s="2602"/>
      <c r="BC101" s="2602"/>
      <c r="BD101" s="2602"/>
      <c r="BE101" s="2602"/>
      <c r="BF101" s="2602"/>
      <c r="BG101" s="2602"/>
      <c r="BH101" s="2602"/>
      <c r="BI101" s="2602"/>
      <c r="BJ101" s="2602"/>
      <c r="BK101" s="2602"/>
      <c r="BL101" s="2602"/>
      <c r="BM101" s="2602"/>
      <c r="BN101" s="2602"/>
      <c r="BO101" s="2602"/>
      <c r="BP101" s="2602"/>
      <c r="BQ101" s="2602"/>
      <c r="BR101" s="2602"/>
      <c r="BS101" s="2602"/>
      <c r="BT101" s="2602"/>
      <c r="BU101" s="2602"/>
      <c r="BV101" s="2603"/>
      <c r="BW101" s="1051"/>
      <c r="BX101" s="2618">
        <v>5</v>
      </c>
      <c r="BY101" s="2617">
        <v>15</v>
      </c>
    </row>
    <row r="102" spans="2:77" x14ac:dyDescent="0.15">
      <c r="B102" s="1062"/>
      <c r="C102" s="1063"/>
      <c r="D102" s="1063"/>
      <c r="E102" s="1063"/>
      <c r="F102" s="1063"/>
      <c r="G102" s="1063"/>
      <c r="H102" s="1063"/>
      <c r="I102" s="1063"/>
      <c r="J102" s="1063"/>
      <c r="K102" s="1063"/>
      <c r="L102" s="1063"/>
      <c r="M102" s="1063"/>
      <c r="N102" s="1063"/>
      <c r="O102" s="1063"/>
      <c r="P102" s="1063"/>
      <c r="Q102" s="1063"/>
      <c r="R102" s="1063"/>
      <c r="S102" s="1063"/>
      <c r="T102" s="1063"/>
      <c r="U102" s="1063"/>
      <c r="V102" s="1063"/>
      <c r="W102" s="1063"/>
      <c r="X102" s="1063"/>
      <c r="Y102" s="1063"/>
      <c r="Z102" s="1063"/>
      <c r="AA102" s="1063"/>
      <c r="AB102" s="1063"/>
      <c r="AC102" s="1063"/>
      <c r="AD102" s="1063"/>
      <c r="AE102" s="1063"/>
      <c r="AF102" s="1063"/>
      <c r="AG102" s="1063"/>
      <c r="AH102" s="1063"/>
      <c r="AI102" s="1063"/>
      <c r="AJ102" s="1063"/>
      <c r="AK102" s="1064"/>
      <c r="AL102" s="1052"/>
      <c r="AM102" s="2596"/>
      <c r="AN102" s="2597"/>
      <c r="AO102" s="2597"/>
      <c r="AP102" s="2597"/>
      <c r="AQ102" s="2597"/>
      <c r="AR102" s="2597"/>
      <c r="AS102" s="2597"/>
      <c r="AT102" s="2597"/>
      <c r="AU102" s="2597"/>
      <c r="AV102" s="2597"/>
      <c r="AW102" s="2598"/>
      <c r="AX102" s="1385"/>
      <c r="AY102" s="2604"/>
      <c r="AZ102" s="2604"/>
      <c r="BA102" s="2604"/>
      <c r="BB102" s="2604"/>
      <c r="BC102" s="2604"/>
      <c r="BD102" s="2604"/>
      <c r="BE102" s="2604"/>
      <c r="BF102" s="2604"/>
      <c r="BG102" s="2604"/>
      <c r="BH102" s="2604"/>
      <c r="BI102" s="2604"/>
      <c r="BJ102" s="2604"/>
      <c r="BK102" s="2604"/>
      <c r="BL102" s="2604"/>
      <c r="BM102" s="2604"/>
      <c r="BN102" s="2604"/>
      <c r="BO102" s="2604"/>
      <c r="BP102" s="2604"/>
      <c r="BQ102" s="2604"/>
      <c r="BR102" s="2604"/>
      <c r="BS102" s="2604"/>
      <c r="BT102" s="2604"/>
      <c r="BU102" s="2604"/>
      <c r="BV102" s="2605"/>
      <c r="BW102" s="1051"/>
      <c r="BX102" s="2618"/>
      <c r="BY102" s="2617"/>
    </row>
    <row r="103" spans="2:77" x14ac:dyDescent="0.15">
      <c r="B103" s="1062"/>
      <c r="C103" s="1063"/>
      <c r="D103" s="1063"/>
      <c r="E103" s="1063"/>
      <c r="F103" s="1063"/>
      <c r="G103" s="1063"/>
      <c r="H103" s="1063"/>
      <c r="I103" s="1063"/>
      <c r="J103" s="1063"/>
      <c r="K103" s="1063"/>
      <c r="L103" s="1063"/>
      <c r="M103" s="1063"/>
      <c r="N103" s="1063"/>
      <c r="O103" s="1063"/>
      <c r="P103" s="1063"/>
      <c r="Q103" s="1063"/>
      <c r="R103" s="1063"/>
      <c r="S103" s="1063"/>
      <c r="T103" s="1063"/>
      <c r="U103" s="1063"/>
      <c r="V103" s="1063"/>
      <c r="W103" s="1063"/>
      <c r="X103" s="1063"/>
      <c r="Y103" s="1063"/>
      <c r="Z103" s="1063"/>
      <c r="AA103" s="1063"/>
      <c r="AB103" s="1063"/>
      <c r="AC103" s="1063"/>
      <c r="AD103" s="1063"/>
      <c r="AE103" s="1063"/>
      <c r="AF103" s="1063"/>
      <c r="AG103" s="1063"/>
      <c r="AH103" s="1063"/>
      <c r="AI103" s="1063"/>
      <c r="AJ103" s="1063"/>
      <c r="AK103" s="1064"/>
      <c r="AL103" s="1052"/>
      <c r="AM103" s="2596"/>
      <c r="AN103" s="2597"/>
      <c r="AO103" s="2597"/>
      <c r="AP103" s="2597"/>
      <c r="AQ103" s="2597"/>
      <c r="AR103" s="2597"/>
      <c r="AS103" s="2597"/>
      <c r="AT103" s="2597"/>
      <c r="AU103" s="2597"/>
      <c r="AV103" s="2597"/>
      <c r="AW103" s="2598"/>
      <c r="AX103" s="1385"/>
      <c r="AY103" s="2604"/>
      <c r="AZ103" s="2604"/>
      <c r="BA103" s="2604"/>
      <c r="BB103" s="2604"/>
      <c r="BC103" s="2604"/>
      <c r="BD103" s="2604"/>
      <c r="BE103" s="2604"/>
      <c r="BF103" s="2604"/>
      <c r="BG103" s="2604"/>
      <c r="BH103" s="2604"/>
      <c r="BI103" s="2604"/>
      <c r="BJ103" s="2604"/>
      <c r="BK103" s="2604"/>
      <c r="BL103" s="2604"/>
      <c r="BM103" s="2604"/>
      <c r="BN103" s="2604"/>
      <c r="BO103" s="2604"/>
      <c r="BP103" s="2604"/>
      <c r="BQ103" s="2604"/>
      <c r="BR103" s="2604"/>
      <c r="BS103" s="2604"/>
      <c r="BT103" s="2604"/>
      <c r="BU103" s="2604"/>
      <c r="BV103" s="2605"/>
      <c r="BW103" s="1051"/>
      <c r="BX103" s="2618"/>
      <c r="BY103" s="2617"/>
    </row>
    <row r="104" spans="2:77" x14ac:dyDescent="0.15">
      <c r="B104" s="1062"/>
      <c r="C104" s="1063"/>
      <c r="D104" s="1063"/>
      <c r="E104" s="1063"/>
      <c r="F104" s="1063"/>
      <c r="G104" s="1063"/>
      <c r="H104" s="1063"/>
      <c r="I104" s="1063"/>
      <c r="J104" s="1063"/>
      <c r="K104" s="1063"/>
      <c r="L104" s="1063"/>
      <c r="M104" s="1063"/>
      <c r="N104" s="1063"/>
      <c r="O104" s="1063"/>
      <c r="P104" s="1063"/>
      <c r="Q104" s="1063"/>
      <c r="R104" s="1063"/>
      <c r="S104" s="1063"/>
      <c r="T104" s="1063"/>
      <c r="U104" s="1063"/>
      <c r="V104" s="1063"/>
      <c r="W104" s="1063"/>
      <c r="X104" s="1063"/>
      <c r="Y104" s="1063"/>
      <c r="Z104" s="1063"/>
      <c r="AA104" s="1063"/>
      <c r="AB104" s="1063"/>
      <c r="AC104" s="1063"/>
      <c r="AD104" s="1063"/>
      <c r="AE104" s="1063"/>
      <c r="AF104" s="1063"/>
      <c r="AG104" s="1063"/>
      <c r="AH104" s="1063"/>
      <c r="AI104" s="1063"/>
      <c r="AJ104" s="1063"/>
      <c r="AK104" s="1064"/>
      <c r="AL104" s="1052"/>
      <c r="AM104" s="2599"/>
      <c r="AN104" s="2600"/>
      <c r="AO104" s="2600"/>
      <c r="AP104" s="2600"/>
      <c r="AQ104" s="2600"/>
      <c r="AR104" s="2600"/>
      <c r="AS104" s="2600"/>
      <c r="AT104" s="2600"/>
      <c r="AU104" s="2600"/>
      <c r="AV104" s="2600"/>
      <c r="AW104" s="2601"/>
      <c r="AX104" s="1385"/>
      <c r="AY104" s="2606"/>
      <c r="AZ104" s="2606"/>
      <c r="BA104" s="2606"/>
      <c r="BB104" s="2606"/>
      <c r="BC104" s="2606"/>
      <c r="BD104" s="2606"/>
      <c r="BE104" s="2606"/>
      <c r="BF104" s="2606"/>
      <c r="BG104" s="2606"/>
      <c r="BH104" s="2606"/>
      <c r="BI104" s="2606"/>
      <c r="BJ104" s="2606"/>
      <c r="BK104" s="2606"/>
      <c r="BL104" s="2606"/>
      <c r="BM104" s="2606"/>
      <c r="BN104" s="2606"/>
      <c r="BO104" s="2606"/>
      <c r="BP104" s="2606"/>
      <c r="BQ104" s="2606"/>
      <c r="BR104" s="2606"/>
      <c r="BS104" s="2606"/>
      <c r="BT104" s="2606"/>
      <c r="BU104" s="2606"/>
      <c r="BV104" s="2607"/>
      <c r="BW104" s="1051"/>
      <c r="BX104" s="2618"/>
      <c r="BY104" s="2617"/>
    </row>
    <row r="105" spans="2:77" ht="15" customHeight="1" x14ac:dyDescent="0.15">
      <c r="B105" s="1062"/>
      <c r="C105" s="1063"/>
      <c r="D105" s="1063"/>
      <c r="E105" s="1063"/>
      <c r="F105" s="1063"/>
      <c r="G105" s="1063"/>
      <c r="H105" s="1063"/>
      <c r="I105" s="1063"/>
      <c r="J105" s="1063"/>
      <c r="K105" s="1063"/>
      <c r="L105" s="1063"/>
      <c r="M105" s="1063"/>
      <c r="N105" s="1063"/>
      <c r="O105" s="1063"/>
      <c r="P105" s="1063"/>
      <c r="Q105" s="1063"/>
      <c r="R105" s="1063"/>
      <c r="S105" s="1063"/>
      <c r="T105" s="1063"/>
      <c r="U105" s="1063"/>
      <c r="V105" s="1063"/>
      <c r="W105" s="1063"/>
      <c r="X105" s="1063"/>
      <c r="Y105" s="1063"/>
      <c r="Z105" s="1063"/>
      <c r="AA105" s="1063"/>
      <c r="AB105" s="1063"/>
      <c r="AC105" s="1063"/>
      <c r="AD105" s="1063"/>
      <c r="AE105" s="1063"/>
      <c r="AF105" s="1063"/>
      <c r="AG105" s="1063"/>
      <c r="AH105" s="1063"/>
      <c r="AI105" s="1063"/>
      <c r="AJ105" s="1063"/>
      <c r="AK105" s="1064"/>
      <c r="AL105" s="1052"/>
      <c r="AM105" s="2593" t="str">
        <f>IF(AM97=0,""," 備考")</f>
        <v/>
      </c>
      <c r="AN105" s="2594"/>
      <c r="AO105" s="2594"/>
      <c r="AP105" s="2594"/>
      <c r="AQ105" s="2594"/>
      <c r="AR105" s="2594"/>
      <c r="AS105" s="2594"/>
      <c r="AT105" s="2594"/>
      <c r="AU105" s="2594"/>
      <c r="AV105" s="2594"/>
      <c r="AW105" s="2595"/>
      <c r="AX105" s="1386"/>
      <c r="AY105" s="2602" t="str">
        <f>IFERROR(IF(AM97=0,"",IF((VLOOKUP(AM97,活動記録写真用,BX105,FALSE))="","",VLOOKUP(AM97,活動記録写真用,BX105,FALSE))),"")</f>
        <v/>
      </c>
      <c r="AZ105" s="2602"/>
      <c r="BA105" s="2602"/>
      <c r="BB105" s="2602"/>
      <c r="BC105" s="2602"/>
      <c r="BD105" s="2602"/>
      <c r="BE105" s="2602"/>
      <c r="BF105" s="2602"/>
      <c r="BG105" s="2602"/>
      <c r="BH105" s="2602"/>
      <c r="BI105" s="2602"/>
      <c r="BJ105" s="2602"/>
      <c r="BK105" s="2602"/>
      <c r="BL105" s="2602"/>
      <c r="BM105" s="2602"/>
      <c r="BN105" s="2602"/>
      <c r="BO105" s="2602"/>
      <c r="BP105" s="2602"/>
      <c r="BQ105" s="2602"/>
      <c r="BR105" s="2602"/>
      <c r="BS105" s="2602"/>
      <c r="BT105" s="2602"/>
      <c r="BU105" s="2602"/>
      <c r="BV105" s="2603"/>
      <c r="BW105" s="1051"/>
      <c r="BX105" s="1066">
        <v>16</v>
      </c>
      <c r="BY105" s="1052"/>
    </row>
    <row r="106" spans="2:77" ht="15" customHeight="1" x14ac:dyDescent="0.15">
      <c r="B106" s="1062"/>
      <c r="C106" s="1063"/>
      <c r="D106" s="1063"/>
      <c r="E106" s="1063"/>
      <c r="F106" s="1063"/>
      <c r="G106" s="1063"/>
      <c r="H106" s="1063"/>
      <c r="I106" s="1063"/>
      <c r="J106" s="1063"/>
      <c r="K106" s="1063"/>
      <c r="L106" s="1063"/>
      <c r="M106" s="1063"/>
      <c r="N106" s="1063"/>
      <c r="O106" s="1063"/>
      <c r="P106" s="1063"/>
      <c r="Q106" s="1063"/>
      <c r="R106" s="1063"/>
      <c r="S106" s="1063"/>
      <c r="T106" s="1063"/>
      <c r="U106" s="1063"/>
      <c r="V106" s="1063"/>
      <c r="W106" s="1063"/>
      <c r="X106" s="1063"/>
      <c r="Y106" s="1063"/>
      <c r="Z106" s="1063"/>
      <c r="AA106" s="1063"/>
      <c r="AB106" s="1063"/>
      <c r="AC106" s="1063"/>
      <c r="AD106" s="1063"/>
      <c r="AE106" s="1063"/>
      <c r="AF106" s="1063"/>
      <c r="AG106" s="1063"/>
      <c r="AH106" s="1063"/>
      <c r="AI106" s="1063"/>
      <c r="AJ106" s="1063"/>
      <c r="AK106" s="1064"/>
      <c r="AL106" s="1052"/>
      <c r="AM106" s="2599"/>
      <c r="AN106" s="2600"/>
      <c r="AO106" s="2600"/>
      <c r="AP106" s="2600"/>
      <c r="AQ106" s="2600"/>
      <c r="AR106" s="2600"/>
      <c r="AS106" s="2600"/>
      <c r="AT106" s="2600"/>
      <c r="AU106" s="2600"/>
      <c r="AV106" s="2600"/>
      <c r="AW106" s="2601"/>
      <c r="AX106" s="1387"/>
      <c r="AY106" s="2606"/>
      <c r="AZ106" s="2606"/>
      <c r="BA106" s="2606"/>
      <c r="BB106" s="2606"/>
      <c r="BC106" s="2606"/>
      <c r="BD106" s="2606"/>
      <c r="BE106" s="2606"/>
      <c r="BF106" s="2606"/>
      <c r="BG106" s="2606"/>
      <c r="BH106" s="2606"/>
      <c r="BI106" s="2606"/>
      <c r="BJ106" s="2606"/>
      <c r="BK106" s="2606"/>
      <c r="BL106" s="2606"/>
      <c r="BM106" s="2606"/>
      <c r="BN106" s="2606"/>
      <c r="BO106" s="2606"/>
      <c r="BP106" s="2606"/>
      <c r="BQ106" s="2606"/>
      <c r="BR106" s="2606"/>
      <c r="BS106" s="2606"/>
      <c r="BT106" s="2606"/>
      <c r="BU106" s="2606"/>
      <c r="BV106" s="2607"/>
      <c r="BW106" s="1051"/>
      <c r="BX106" s="1052"/>
      <c r="BY106" s="1052"/>
    </row>
    <row r="107" spans="2:77" ht="15" customHeight="1" x14ac:dyDescent="0.15">
      <c r="B107" s="1062"/>
      <c r="C107" s="1063"/>
      <c r="D107" s="1063"/>
      <c r="E107" s="1063"/>
      <c r="F107" s="1063"/>
      <c r="G107" s="1063"/>
      <c r="H107" s="1063"/>
      <c r="I107" s="1063"/>
      <c r="J107" s="1063"/>
      <c r="K107" s="1063"/>
      <c r="L107" s="1063"/>
      <c r="M107" s="1063"/>
      <c r="N107" s="1063"/>
      <c r="O107" s="1063"/>
      <c r="P107" s="1063"/>
      <c r="Q107" s="1063"/>
      <c r="R107" s="1063"/>
      <c r="S107" s="1063"/>
      <c r="T107" s="1063"/>
      <c r="U107" s="1063"/>
      <c r="V107" s="1063"/>
      <c r="W107" s="1063"/>
      <c r="X107" s="1063"/>
      <c r="Y107" s="1063"/>
      <c r="Z107" s="1063"/>
      <c r="AA107" s="1063"/>
      <c r="AB107" s="1063"/>
      <c r="AC107" s="1063"/>
      <c r="AD107" s="1063"/>
      <c r="AE107" s="1063"/>
      <c r="AF107" s="1063"/>
      <c r="AG107" s="1063"/>
      <c r="AH107" s="1063"/>
      <c r="AI107" s="1063"/>
      <c r="AJ107" s="1063"/>
      <c r="AK107" s="1064"/>
      <c r="AL107" s="1052"/>
      <c r="AM107" s="2619"/>
      <c r="AN107" s="2620"/>
      <c r="AO107" s="2620"/>
      <c r="AP107" s="2620"/>
      <c r="AQ107" s="2620"/>
      <c r="AR107" s="2620"/>
      <c r="AS107" s="2620"/>
      <c r="AT107" s="2620"/>
      <c r="AU107" s="2620"/>
      <c r="AV107" s="2620"/>
      <c r="AW107" s="2621"/>
      <c r="AX107" s="2622"/>
      <c r="AY107" s="2623"/>
      <c r="AZ107" s="2623"/>
      <c r="BA107" s="2623"/>
      <c r="BB107" s="2623"/>
      <c r="BC107" s="2623"/>
      <c r="BD107" s="2623"/>
      <c r="BE107" s="2623"/>
      <c r="BF107" s="2623"/>
      <c r="BG107" s="2623"/>
      <c r="BH107" s="2623"/>
      <c r="BI107" s="2623"/>
      <c r="BJ107" s="2623"/>
      <c r="BK107" s="2623"/>
      <c r="BL107" s="2623"/>
      <c r="BM107" s="2623"/>
      <c r="BN107" s="2623"/>
      <c r="BO107" s="2623"/>
      <c r="BP107" s="2623"/>
      <c r="BQ107" s="2623"/>
      <c r="BR107" s="2623"/>
      <c r="BS107" s="2623"/>
      <c r="BT107" s="2623"/>
      <c r="BU107" s="2623"/>
      <c r="BV107" s="2624"/>
      <c r="BW107" s="1051"/>
      <c r="BX107" s="1052"/>
      <c r="BY107" s="1052"/>
    </row>
    <row r="108" spans="2:77" ht="15" customHeight="1" x14ac:dyDescent="0.15">
      <c r="B108" s="1062"/>
      <c r="C108" s="1063"/>
      <c r="D108" s="1063"/>
      <c r="E108" s="1063"/>
      <c r="F108" s="1063"/>
      <c r="G108" s="1063"/>
      <c r="H108" s="1063"/>
      <c r="I108" s="1063"/>
      <c r="J108" s="1063"/>
      <c r="K108" s="1063"/>
      <c r="L108" s="1063"/>
      <c r="M108" s="1063"/>
      <c r="N108" s="1063"/>
      <c r="O108" s="1063"/>
      <c r="P108" s="1063"/>
      <c r="Q108" s="1063"/>
      <c r="R108" s="1063"/>
      <c r="S108" s="1063"/>
      <c r="T108" s="1063"/>
      <c r="U108" s="1063"/>
      <c r="V108" s="1063"/>
      <c r="W108" s="1063"/>
      <c r="X108" s="1063"/>
      <c r="Y108" s="1063"/>
      <c r="Z108" s="1063"/>
      <c r="AA108" s="1063"/>
      <c r="AB108" s="1063"/>
      <c r="AC108" s="1063"/>
      <c r="AD108" s="1063"/>
      <c r="AE108" s="1063"/>
      <c r="AF108" s="1063"/>
      <c r="AG108" s="1063"/>
      <c r="AH108" s="1063"/>
      <c r="AI108" s="1063"/>
      <c r="AJ108" s="1063"/>
      <c r="AK108" s="1064"/>
      <c r="AL108" s="1052"/>
      <c r="AM108" s="2619"/>
      <c r="AN108" s="2620"/>
      <c r="AO108" s="2620"/>
      <c r="AP108" s="2620"/>
      <c r="AQ108" s="2620"/>
      <c r="AR108" s="2620"/>
      <c r="AS108" s="2620"/>
      <c r="AT108" s="2620"/>
      <c r="AU108" s="2620"/>
      <c r="AV108" s="2620"/>
      <c r="AW108" s="2621"/>
      <c r="AX108" s="2622"/>
      <c r="AY108" s="2623"/>
      <c r="AZ108" s="2623"/>
      <c r="BA108" s="2623"/>
      <c r="BB108" s="2623"/>
      <c r="BC108" s="2623"/>
      <c r="BD108" s="2623"/>
      <c r="BE108" s="2623"/>
      <c r="BF108" s="2623"/>
      <c r="BG108" s="2623"/>
      <c r="BH108" s="2623"/>
      <c r="BI108" s="2623"/>
      <c r="BJ108" s="2623"/>
      <c r="BK108" s="2623"/>
      <c r="BL108" s="2623"/>
      <c r="BM108" s="2623"/>
      <c r="BN108" s="2623"/>
      <c r="BO108" s="2623"/>
      <c r="BP108" s="2623"/>
      <c r="BQ108" s="2623"/>
      <c r="BR108" s="2623"/>
      <c r="BS108" s="2623"/>
      <c r="BT108" s="2623"/>
      <c r="BU108" s="2623"/>
      <c r="BV108" s="2624"/>
      <c r="BW108" s="1051"/>
      <c r="BX108" s="1052"/>
      <c r="BY108" s="1052"/>
    </row>
    <row r="109" spans="2:77" ht="15" customHeight="1" x14ac:dyDescent="0.15">
      <c r="B109" s="1068"/>
      <c r="C109" s="1069"/>
      <c r="D109" s="1069"/>
      <c r="E109" s="1069"/>
      <c r="F109" s="1069"/>
      <c r="G109" s="1069"/>
      <c r="H109" s="1069"/>
      <c r="I109" s="1069"/>
      <c r="J109" s="1069"/>
      <c r="K109" s="1069"/>
      <c r="L109" s="1069"/>
      <c r="M109" s="1069"/>
      <c r="N109" s="1069"/>
      <c r="O109" s="1069"/>
      <c r="P109" s="1069"/>
      <c r="Q109" s="1069"/>
      <c r="R109" s="1069"/>
      <c r="S109" s="1069"/>
      <c r="T109" s="1069"/>
      <c r="U109" s="1069"/>
      <c r="V109" s="1069"/>
      <c r="W109" s="1069"/>
      <c r="X109" s="1069"/>
      <c r="Y109" s="1069"/>
      <c r="Z109" s="1069"/>
      <c r="AA109" s="1069"/>
      <c r="AB109" s="1069"/>
      <c r="AC109" s="1069"/>
      <c r="AD109" s="1069"/>
      <c r="AE109" s="1069"/>
      <c r="AF109" s="1069"/>
      <c r="AG109" s="1069"/>
      <c r="AH109" s="1069"/>
      <c r="AI109" s="1069"/>
      <c r="AJ109" s="1069"/>
      <c r="AK109" s="1070"/>
      <c r="AL109" s="1052"/>
      <c r="AM109" s="2619"/>
      <c r="AN109" s="2620"/>
      <c r="AO109" s="2620"/>
      <c r="AP109" s="2620"/>
      <c r="AQ109" s="2620"/>
      <c r="AR109" s="2620"/>
      <c r="AS109" s="2620"/>
      <c r="AT109" s="2620"/>
      <c r="AU109" s="2620"/>
      <c r="AV109" s="2620"/>
      <c r="AW109" s="2621"/>
      <c r="AX109" s="2622"/>
      <c r="AY109" s="2623"/>
      <c r="AZ109" s="2623"/>
      <c r="BA109" s="2623"/>
      <c r="BB109" s="2623"/>
      <c r="BC109" s="2623"/>
      <c r="BD109" s="2623"/>
      <c r="BE109" s="2623"/>
      <c r="BF109" s="2623"/>
      <c r="BG109" s="2623"/>
      <c r="BH109" s="2623"/>
      <c r="BI109" s="2623"/>
      <c r="BJ109" s="2623"/>
      <c r="BK109" s="2623"/>
      <c r="BL109" s="2623"/>
      <c r="BM109" s="2623"/>
      <c r="BN109" s="2623"/>
      <c r="BO109" s="2623"/>
      <c r="BP109" s="2623"/>
      <c r="BQ109" s="2623"/>
      <c r="BR109" s="2623"/>
      <c r="BS109" s="2623"/>
      <c r="BT109" s="2623"/>
      <c r="BU109" s="2623"/>
      <c r="BV109" s="2624"/>
      <c r="BW109" s="1051"/>
      <c r="BX109" s="1052"/>
      <c r="BY109" s="1052"/>
    </row>
    <row r="110" spans="2:77" x14ac:dyDescent="0.15">
      <c r="B110" s="1072"/>
      <c r="C110" s="1072"/>
      <c r="D110" s="1072"/>
      <c r="E110" s="1072"/>
      <c r="F110" s="1072"/>
      <c r="G110" s="1072"/>
      <c r="H110" s="1072"/>
      <c r="I110" s="1072"/>
      <c r="J110" s="1072"/>
      <c r="K110" s="1072"/>
      <c r="L110" s="1072"/>
      <c r="M110" s="1072"/>
      <c r="N110" s="1072"/>
      <c r="O110" s="1072"/>
      <c r="P110" s="1072"/>
      <c r="Q110" s="1072"/>
      <c r="R110" s="1072"/>
      <c r="S110" s="1072"/>
      <c r="T110" s="1072"/>
      <c r="U110" s="1072"/>
      <c r="V110" s="1072"/>
      <c r="W110" s="1072"/>
      <c r="X110" s="1072"/>
      <c r="Y110" s="1072"/>
      <c r="Z110" s="1072"/>
      <c r="AA110" s="1072"/>
      <c r="AB110" s="1072"/>
      <c r="AC110" s="1072"/>
      <c r="AD110" s="1072"/>
      <c r="AE110" s="1072"/>
      <c r="AF110" s="1072"/>
      <c r="AG110" s="1072"/>
      <c r="AH110" s="1072"/>
      <c r="AI110" s="1072"/>
      <c r="AJ110" s="1072"/>
      <c r="AK110" s="1072"/>
      <c r="AL110" s="1072"/>
      <c r="AM110" s="1073"/>
      <c r="AN110" s="1073"/>
      <c r="AO110" s="1073"/>
      <c r="AP110" s="1073"/>
      <c r="AQ110" s="1073"/>
      <c r="AR110" s="1073"/>
      <c r="AS110" s="1073"/>
      <c r="AT110" s="1073"/>
      <c r="AU110" s="1073"/>
      <c r="AV110" s="1073"/>
      <c r="AW110" s="1073"/>
      <c r="AX110" s="1072"/>
      <c r="AY110" s="1072"/>
      <c r="AZ110" s="1072"/>
      <c r="BA110" s="1072"/>
      <c r="BB110" s="1072"/>
      <c r="BC110" s="1072"/>
      <c r="BD110" s="1072"/>
      <c r="BE110" s="1072"/>
      <c r="BF110" s="1072"/>
      <c r="BG110" s="1072"/>
      <c r="BH110" s="1072"/>
      <c r="BI110" s="1072"/>
      <c r="BJ110" s="1072"/>
      <c r="BK110" s="1072"/>
      <c r="BL110" s="1072"/>
      <c r="BM110" s="1072"/>
      <c r="BN110" s="1072"/>
      <c r="BO110" s="1072"/>
      <c r="BP110" s="1072"/>
      <c r="BQ110" s="1072"/>
      <c r="BR110" s="1072"/>
      <c r="BS110" s="1072"/>
      <c r="BT110" s="1072"/>
      <c r="BU110" s="1072"/>
      <c r="BV110" s="1072"/>
      <c r="BW110" s="1071"/>
      <c r="BX110" s="1072"/>
      <c r="BY110" s="1072"/>
    </row>
    <row r="111" spans="2:77" ht="15" customHeight="1" x14ac:dyDescent="0.15">
      <c r="B111" s="2625" t="s">
        <v>6838</v>
      </c>
      <c r="C111" s="2625"/>
      <c r="D111" s="2625"/>
      <c r="E111" s="2625"/>
      <c r="F111" s="2625"/>
      <c r="G111" s="2625"/>
      <c r="H111" s="2627"/>
      <c r="I111" s="2627"/>
      <c r="J111" s="2627"/>
      <c r="K111" s="2627"/>
      <c r="L111" s="2627"/>
      <c r="M111" s="2627"/>
      <c r="N111" s="2627"/>
      <c r="O111" s="2627"/>
      <c r="P111" s="1379"/>
      <c r="Q111" s="1379"/>
      <c r="R111" s="1379"/>
      <c r="S111" s="1379"/>
      <c r="T111" s="1379"/>
      <c r="U111" s="1379"/>
      <c r="V111" s="1379"/>
      <c r="W111" s="1379"/>
      <c r="X111" s="1379"/>
      <c r="Y111" s="1379"/>
      <c r="Z111" s="1379"/>
      <c r="AA111" s="1379"/>
      <c r="AB111" s="1379"/>
      <c r="AC111" s="1379"/>
      <c r="AD111" s="1379"/>
      <c r="AE111" s="1379"/>
      <c r="AF111" s="1379"/>
      <c r="AG111" s="1379"/>
      <c r="AH111" s="1379"/>
      <c r="AI111" s="1379"/>
      <c r="AJ111" s="1379"/>
      <c r="AK111" s="1379"/>
      <c r="AL111" s="1052"/>
      <c r="AM111" s="2615" t="s">
        <v>6839</v>
      </c>
      <c r="AN111" s="2615"/>
      <c r="AO111" s="2615"/>
      <c r="AP111" s="2615"/>
      <c r="AQ111" s="2615"/>
      <c r="AR111" s="2615"/>
      <c r="AS111" s="2615"/>
      <c r="AT111" s="2615"/>
      <c r="AU111" s="2616" t="s">
        <v>625</v>
      </c>
      <c r="AV111" s="2616"/>
      <c r="AW111" s="2616"/>
      <c r="AX111" s="2616"/>
      <c r="AY111" s="2616"/>
      <c r="AZ111" s="2616"/>
      <c r="BA111" s="2616"/>
      <c r="BB111" s="2616"/>
      <c r="BC111" s="1052"/>
      <c r="BD111" s="1052"/>
      <c r="BE111" s="1052"/>
      <c r="BF111" s="1052"/>
      <c r="BG111" s="1052"/>
      <c r="BH111" s="1052"/>
      <c r="BI111" s="1052"/>
      <c r="BJ111" s="1052"/>
      <c r="BK111" s="1052"/>
      <c r="BL111" s="1052"/>
      <c r="BM111" s="1052"/>
      <c r="BN111" s="1052"/>
      <c r="BO111" s="1052"/>
      <c r="BP111" s="1052"/>
      <c r="BQ111" s="1052"/>
      <c r="BR111" s="1052"/>
      <c r="BS111" s="1052"/>
      <c r="BT111" s="1052"/>
      <c r="BU111" s="1052"/>
      <c r="BV111" s="1052"/>
      <c r="BW111" s="1051"/>
      <c r="BX111" s="1052"/>
      <c r="BY111" s="1052"/>
    </row>
    <row r="112" spans="2:77" ht="15" customHeight="1" x14ac:dyDescent="0.15">
      <c r="B112" s="1059"/>
      <c r="C112" s="1060"/>
      <c r="D112" s="1060"/>
      <c r="E112" s="1060"/>
      <c r="F112" s="1060"/>
      <c r="G112" s="1060"/>
      <c r="H112" s="1060"/>
      <c r="I112" s="1060"/>
      <c r="J112" s="1060"/>
      <c r="K112" s="1060"/>
      <c r="L112" s="1060"/>
      <c r="M112" s="1060"/>
      <c r="N112" s="1060"/>
      <c r="O112" s="1060"/>
      <c r="P112" s="1060"/>
      <c r="Q112" s="1060"/>
      <c r="R112" s="1060"/>
      <c r="S112" s="1060"/>
      <c r="T112" s="1060"/>
      <c r="U112" s="1060"/>
      <c r="V112" s="1060"/>
      <c r="W112" s="1060"/>
      <c r="X112" s="1060"/>
      <c r="Y112" s="1060"/>
      <c r="Z112" s="1060"/>
      <c r="AA112" s="1060"/>
      <c r="AB112" s="1060"/>
      <c r="AC112" s="1060"/>
      <c r="AD112" s="1060"/>
      <c r="AE112" s="1060"/>
      <c r="AF112" s="1060"/>
      <c r="AG112" s="1060"/>
      <c r="AH112" s="1060"/>
      <c r="AI112" s="1060"/>
      <c r="AJ112" s="1060"/>
      <c r="AK112" s="1061"/>
      <c r="AL112" s="1052"/>
      <c r="AM112" s="2608"/>
      <c r="AN112" s="2608"/>
      <c r="AO112" s="2608"/>
      <c r="AP112" s="2608"/>
      <c r="AQ112" s="2608"/>
      <c r="AR112" s="2608"/>
      <c r="AS112" s="2608"/>
      <c r="AT112" s="2608"/>
      <c r="AU112" s="2608"/>
      <c r="AV112" s="2608"/>
      <c r="AW112" s="2608"/>
      <c r="AX112" s="2608"/>
      <c r="AY112" s="2608"/>
      <c r="AZ112" s="2608"/>
      <c r="BA112" s="2608"/>
      <c r="BB112" s="2608"/>
      <c r="BC112" s="1052"/>
      <c r="BD112" s="1052"/>
      <c r="BE112" s="1052"/>
      <c r="BF112" s="1052"/>
      <c r="BG112" s="1052"/>
      <c r="BH112" s="1052"/>
      <c r="BI112" s="1052"/>
      <c r="BJ112" s="1052"/>
      <c r="BK112" s="1052"/>
      <c r="BL112" s="1052"/>
      <c r="BM112" s="1052"/>
      <c r="BN112" s="1052"/>
      <c r="BO112" s="1052"/>
      <c r="BP112" s="1052"/>
      <c r="BQ112" s="1052"/>
      <c r="BR112" s="1052"/>
      <c r="BS112" s="1052"/>
      <c r="BT112" s="1052"/>
      <c r="BU112" s="1052"/>
      <c r="BV112" s="1052"/>
      <c r="BW112" s="1051"/>
      <c r="BX112" s="1052"/>
      <c r="BY112" s="1052"/>
    </row>
    <row r="113" spans="2:77" ht="15" customHeight="1" x14ac:dyDescent="0.15">
      <c r="B113" s="1062"/>
      <c r="C113" s="1063"/>
      <c r="D113" s="1063"/>
      <c r="E113" s="1063"/>
      <c r="F113" s="1063"/>
      <c r="G113" s="1063"/>
      <c r="H113" s="1063"/>
      <c r="I113" s="1063"/>
      <c r="J113" s="1063"/>
      <c r="K113" s="1063"/>
      <c r="L113" s="1063"/>
      <c r="M113" s="1063"/>
      <c r="N113" s="1063"/>
      <c r="O113" s="1063"/>
      <c r="P113" s="1063"/>
      <c r="Q113" s="1063"/>
      <c r="R113" s="1063"/>
      <c r="S113" s="1063"/>
      <c r="T113" s="1063"/>
      <c r="U113" s="1063"/>
      <c r="V113" s="1063"/>
      <c r="W113" s="1063"/>
      <c r="X113" s="1063"/>
      <c r="Y113" s="1063"/>
      <c r="Z113" s="1063"/>
      <c r="AA113" s="1063"/>
      <c r="AB113" s="1063"/>
      <c r="AC113" s="1063"/>
      <c r="AD113" s="1063"/>
      <c r="AE113" s="1063"/>
      <c r="AF113" s="1063"/>
      <c r="AG113" s="1063"/>
      <c r="AH113" s="1063"/>
      <c r="AI113" s="1063"/>
      <c r="AJ113" s="1063"/>
      <c r="AK113" s="1064"/>
      <c r="AL113" s="1052"/>
      <c r="AM113" s="1380" t="str">
        <f>IF(AM112=0,""," 実施日")</f>
        <v/>
      </c>
      <c r="AN113" s="1381"/>
      <c r="AO113" s="1381"/>
      <c r="AP113" s="1381"/>
      <c r="AQ113" s="1381"/>
      <c r="AR113" s="1381"/>
      <c r="AS113" s="1381"/>
      <c r="AT113" s="1381"/>
      <c r="AU113" s="1381"/>
      <c r="AV113" s="1381"/>
      <c r="AW113" s="1382"/>
      <c r="AX113" s="1380"/>
      <c r="AY113" s="2589" t="str">
        <f>IFERROR(IF(AM112=0,"",VLOOKUP(AM112,活動記録写真用,BX113,FALSE)),"")</f>
        <v/>
      </c>
      <c r="AZ113" s="2589"/>
      <c r="BA113" s="2589"/>
      <c r="BB113" s="2589"/>
      <c r="BC113" s="2589"/>
      <c r="BD113" s="2589"/>
      <c r="BE113" s="2589"/>
      <c r="BF113" s="2589"/>
      <c r="BG113" s="2589"/>
      <c r="BH113" s="2589"/>
      <c r="BI113" s="2589"/>
      <c r="BJ113" s="2589"/>
      <c r="BK113" s="2589"/>
      <c r="BL113" s="2589"/>
      <c r="BM113" s="2589"/>
      <c r="BN113" s="2589"/>
      <c r="BO113" s="2589"/>
      <c r="BP113" s="2589"/>
      <c r="BQ113" s="2589"/>
      <c r="BR113" s="2589"/>
      <c r="BS113" s="2589"/>
      <c r="BT113" s="2589"/>
      <c r="BU113" s="2589"/>
      <c r="BV113" s="2590"/>
      <c r="BW113" s="1051"/>
      <c r="BX113" s="1065">
        <v>2</v>
      </c>
      <c r="BY113" s="1052"/>
    </row>
    <row r="114" spans="2:77" ht="15" customHeight="1" x14ac:dyDescent="0.15">
      <c r="B114" s="1062"/>
      <c r="C114" s="1063"/>
      <c r="D114" s="1063"/>
      <c r="E114" s="1063"/>
      <c r="F114" s="1063"/>
      <c r="G114" s="1063"/>
      <c r="H114" s="1063"/>
      <c r="I114" s="1063"/>
      <c r="J114" s="1063"/>
      <c r="K114" s="1063"/>
      <c r="L114" s="1063"/>
      <c r="M114" s="1063"/>
      <c r="N114" s="1063"/>
      <c r="O114" s="1063"/>
      <c r="P114" s="1063"/>
      <c r="Q114" s="1063"/>
      <c r="R114" s="1063"/>
      <c r="S114" s="1063"/>
      <c r="T114" s="1063"/>
      <c r="U114" s="1063"/>
      <c r="V114" s="1063"/>
      <c r="W114" s="1063"/>
      <c r="X114" s="1063"/>
      <c r="Y114" s="1063"/>
      <c r="Z114" s="1063"/>
      <c r="AA114" s="1063"/>
      <c r="AB114" s="1063"/>
      <c r="AC114" s="1063"/>
      <c r="AD114" s="1063"/>
      <c r="AE114" s="1063"/>
      <c r="AF114" s="1063"/>
      <c r="AG114" s="1063"/>
      <c r="AH114" s="1063"/>
      <c r="AI114" s="1063"/>
      <c r="AJ114" s="1063"/>
      <c r="AK114" s="1064"/>
      <c r="AL114" s="1052"/>
      <c r="AM114" s="1380" t="str">
        <f>IF(AM112=0,""," 支払区分")</f>
        <v/>
      </c>
      <c r="AN114" s="1383"/>
      <c r="AO114" s="1383"/>
      <c r="AP114" s="1383"/>
      <c r="AQ114" s="1383"/>
      <c r="AR114" s="1383"/>
      <c r="AS114" s="1383"/>
      <c r="AT114" s="1383"/>
      <c r="AU114" s="1383"/>
      <c r="AV114" s="1383"/>
      <c r="AW114" s="1382"/>
      <c r="AX114" s="1380"/>
      <c r="AY114" s="2591" t="str">
        <f>IFERROR(IF(AU112=0,"",IF(AU112=999,VLOOKUP(AM112,活動記録写真用,BY114,FALSE),VLOOKUP(AU112,【選択肢】!$T$3:$X$90,BX114,FALSE))),"")</f>
        <v/>
      </c>
      <c r="AZ114" s="2591"/>
      <c r="BA114" s="2591"/>
      <c r="BB114" s="2591"/>
      <c r="BC114" s="2591"/>
      <c r="BD114" s="2591"/>
      <c r="BE114" s="2591"/>
      <c r="BF114" s="2591"/>
      <c r="BG114" s="2591"/>
      <c r="BH114" s="2591"/>
      <c r="BI114" s="2591"/>
      <c r="BJ114" s="2591"/>
      <c r="BK114" s="2591"/>
      <c r="BL114" s="2591"/>
      <c r="BM114" s="2591"/>
      <c r="BN114" s="2591"/>
      <c r="BO114" s="2591"/>
      <c r="BP114" s="2591"/>
      <c r="BQ114" s="2591"/>
      <c r="BR114" s="2591"/>
      <c r="BS114" s="2591"/>
      <c r="BT114" s="2591"/>
      <c r="BU114" s="2591"/>
      <c r="BV114" s="2592"/>
      <c r="BW114" s="1051"/>
      <c r="BX114" s="1066">
        <v>2</v>
      </c>
      <c r="BY114" s="1067">
        <v>13</v>
      </c>
    </row>
    <row r="115" spans="2:77" ht="15" customHeight="1" x14ac:dyDescent="0.15">
      <c r="B115" s="1062"/>
      <c r="C115" s="1063"/>
      <c r="D115" s="1063"/>
      <c r="E115" s="1063"/>
      <c r="F115" s="1063"/>
      <c r="G115" s="1063"/>
      <c r="H115" s="1063"/>
      <c r="I115" s="1063"/>
      <c r="J115" s="1063"/>
      <c r="K115" s="1063"/>
      <c r="L115" s="1063"/>
      <c r="M115" s="1063"/>
      <c r="N115" s="1063"/>
      <c r="O115" s="1063"/>
      <c r="P115" s="1063"/>
      <c r="Q115" s="1063"/>
      <c r="R115" s="1063"/>
      <c r="S115" s="1063"/>
      <c r="T115" s="1063"/>
      <c r="U115" s="1063"/>
      <c r="V115" s="1063"/>
      <c r="W115" s="1063"/>
      <c r="X115" s="1063"/>
      <c r="Y115" s="1063"/>
      <c r="Z115" s="1063"/>
      <c r="AA115" s="1063"/>
      <c r="AB115" s="1063"/>
      <c r="AC115" s="1063"/>
      <c r="AD115" s="1063"/>
      <c r="AE115" s="1063"/>
      <c r="AF115" s="1063"/>
      <c r="AG115" s="1063"/>
      <c r="AH115" s="1063"/>
      <c r="AI115" s="1063"/>
      <c r="AJ115" s="1063"/>
      <c r="AK115" s="1064"/>
      <c r="AL115" s="1052"/>
      <c r="AM115" s="1380" t="str">
        <f>IF(AM112=0,""," 活動区分")</f>
        <v/>
      </c>
      <c r="AN115" s="1381"/>
      <c r="AO115" s="1381"/>
      <c r="AP115" s="1381"/>
      <c r="AQ115" s="1381"/>
      <c r="AR115" s="1381"/>
      <c r="AS115" s="1381"/>
      <c r="AT115" s="1381"/>
      <c r="AU115" s="1381"/>
      <c r="AV115" s="1381"/>
      <c r="AW115" s="1382"/>
      <c r="AX115" s="1380"/>
      <c r="AY115" s="2591" t="str">
        <f>IFERROR(IF(AU112=0,"",IF(AU112=999,VLOOKUP(AM112,活動記録写真用,BY115,FALSE),VLOOKUP(AU112,【選択肢】!$T$3:$X$90,BX115,FALSE))),"")</f>
        <v/>
      </c>
      <c r="AZ115" s="2591"/>
      <c r="BA115" s="2591"/>
      <c r="BB115" s="2591"/>
      <c r="BC115" s="2591"/>
      <c r="BD115" s="2591"/>
      <c r="BE115" s="2591"/>
      <c r="BF115" s="2591"/>
      <c r="BG115" s="2591"/>
      <c r="BH115" s="2591"/>
      <c r="BI115" s="2591"/>
      <c r="BJ115" s="2591"/>
      <c r="BK115" s="2591"/>
      <c r="BL115" s="2591"/>
      <c r="BM115" s="2591"/>
      <c r="BN115" s="2591"/>
      <c r="BO115" s="2591"/>
      <c r="BP115" s="2591"/>
      <c r="BQ115" s="2591"/>
      <c r="BR115" s="2591"/>
      <c r="BS115" s="2591"/>
      <c r="BT115" s="2591"/>
      <c r="BU115" s="2591"/>
      <c r="BV115" s="2592"/>
      <c r="BW115" s="1051"/>
      <c r="BX115" s="1066">
        <v>3</v>
      </c>
      <c r="BY115" s="1067">
        <v>14</v>
      </c>
    </row>
    <row r="116" spans="2:77" x14ac:dyDescent="0.15">
      <c r="B116" s="1062"/>
      <c r="C116" s="1063"/>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3"/>
      <c r="AA116" s="1063"/>
      <c r="AB116" s="1063"/>
      <c r="AC116" s="1063"/>
      <c r="AD116" s="1063"/>
      <c r="AE116" s="1063"/>
      <c r="AF116" s="1063"/>
      <c r="AG116" s="1063"/>
      <c r="AH116" s="1063"/>
      <c r="AI116" s="1063"/>
      <c r="AJ116" s="1063"/>
      <c r="AK116" s="1064"/>
      <c r="AL116" s="1052"/>
      <c r="AM116" s="2593" t="str">
        <f>IF(AM112=0,""," 活動項目")</f>
        <v/>
      </c>
      <c r="AN116" s="2594"/>
      <c r="AO116" s="2594"/>
      <c r="AP116" s="2594"/>
      <c r="AQ116" s="2594"/>
      <c r="AR116" s="2594"/>
      <c r="AS116" s="2594"/>
      <c r="AT116" s="2594"/>
      <c r="AU116" s="2594"/>
      <c r="AV116" s="2594"/>
      <c r="AW116" s="2595"/>
      <c r="AX116" s="1384"/>
      <c r="AY116" s="2602" t="str">
        <f>IFERROR(IF(AU112=0,"",IF(AU112=999,VLOOKUP(AM112,活動記録写真用,BY116,FALSE),VLOOKUP(AU112,【選択肢】!$T$3:$X$90,BX116,FALSE))),"")</f>
        <v/>
      </c>
      <c r="AZ116" s="2602"/>
      <c r="BA116" s="2602"/>
      <c r="BB116" s="2602"/>
      <c r="BC116" s="2602"/>
      <c r="BD116" s="2602"/>
      <c r="BE116" s="2602"/>
      <c r="BF116" s="2602"/>
      <c r="BG116" s="2602"/>
      <c r="BH116" s="2602"/>
      <c r="BI116" s="2602"/>
      <c r="BJ116" s="2602"/>
      <c r="BK116" s="2602"/>
      <c r="BL116" s="2602"/>
      <c r="BM116" s="2602"/>
      <c r="BN116" s="2602"/>
      <c r="BO116" s="2602"/>
      <c r="BP116" s="2602"/>
      <c r="BQ116" s="2602"/>
      <c r="BR116" s="2602"/>
      <c r="BS116" s="2602"/>
      <c r="BT116" s="2602"/>
      <c r="BU116" s="2602"/>
      <c r="BV116" s="2603"/>
      <c r="BW116" s="1051"/>
      <c r="BX116" s="2618">
        <v>5</v>
      </c>
      <c r="BY116" s="2617">
        <v>15</v>
      </c>
    </row>
    <row r="117" spans="2:77" x14ac:dyDescent="0.15">
      <c r="B117" s="1062"/>
      <c r="C117" s="1063"/>
      <c r="D117" s="1063"/>
      <c r="E117" s="1063"/>
      <c r="F117" s="1063"/>
      <c r="G117" s="1063"/>
      <c r="H117" s="1063"/>
      <c r="I117" s="1063"/>
      <c r="J117" s="1063"/>
      <c r="K117" s="1063"/>
      <c r="L117" s="1063"/>
      <c r="M117" s="1063"/>
      <c r="N117" s="1063"/>
      <c r="O117" s="1063"/>
      <c r="P117" s="1063"/>
      <c r="Q117" s="1063"/>
      <c r="R117" s="1063"/>
      <c r="S117" s="1063"/>
      <c r="T117" s="1063"/>
      <c r="U117" s="1063"/>
      <c r="V117" s="1063"/>
      <c r="W117" s="1063"/>
      <c r="X117" s="1063"/>
      <c r="Y117" s="1063"/>
      <c r="Z117" s="1063"/>
      <c r="AA117" s="1063"/>
      <c r="AB117" s="1063"/>
      <c r="AC117" s="1063"/>
      <c r="AD117" s="1063"/>
      <c r="AE117" s="1063"/>
      <c r="AF117" s="1063"/>
      <c r="AG117" s="1063"/>
      <c r="AH117" s="1063"/>
      <c r="AI117" s="1063"/>
      <c r="AJ117" s="1063"/>
      <c r="AK117" s="1064"/>
      <c r="AL117" s="1052"/>
      <c r="AM117" s="2596"/>
      <c r="AN117" s="2597"/>
      <c r="AO117" s="2597"/>
      <c r="AP117" s="2597"/>
      <c r="AQ117" s="2597"/>
      <c r="AR117" s="2597"/>
      <c r="AS117" s="2597"/>
      <c r="AT117" s="2597"/>
      <c r="AU117" s="2597"/>
      <c r="AV117" s="2597"/>
      <c r="AW117" s="2598"/>
      <c r="AX117" s="1385"/>
      <c r="AY117" s="2604"/>
      <c r="AZ117" s="2604"/>
      <c r="BA117" s="2604"/>
      <c r="BB117" s="2604"/>
      <c r="BC117" s="2604"/>
      <c r="BD117" s="2604"/>
      <c r="BE117" s="2604"/>
      <c r="BF117" s="2604"/>
      <c r="BG117" s="2604"/>
      <c r="BH117" s="2604"/>
      <c r="BI117" s="2604"/>
      <c r="BJ117" s="2604"/>
      <c r="BK117" s="2604"/>
      <c r="BL117" s="2604"/>
      <c r="BM117" s="2604"/>
      <c r="BN117" s="2604"/>
      <c r="BO117" s="2604"/>
      <c r="BP117" s="2604"/>
      <c r="BQ117" s="2604"/>
      <c r="BR117" s="2604"/>
      <c r="BS117" s="2604"/>
      <c r="BT117" s="2604"/>
      <c r="BU117" s="2604"/>
      <c r="BV117" s="2605"/>
      <c r="BW117" s="1051"/>
      <c r="BX117" s="2618"/>
      <c r="BY117" s="2617"/>
    </row>
    <row r="118" spans="2:77" x14ac:dyDescent="0.15">
      <c r="B118" s="1062"/>
      <c r="C118" s="1063"/>
      <c r="D118" s="1063"/>
      <c r="E118" s="1063"/>
      <c r="F118" s="1063"/>
      <c r="G118" s="1063"/>
      <c r="H118" s="1063"/>
      <c r="I118" s="1063"/>
      <c r="J118" s="1063"/>
      <c r="K118" s="1063"/>
      <c r="L118" s="1063"/>
      <c r="M118" s="1063"/>
      <c r="N118" s="1063"/>
      <c r="O118" s="1063"/>
      <c r="P118" s="1063"/>
      <c r="Q118" s="1063"/>
      <c r="R118" s="1063"/>
      <c r="S118" s="1063"/>
      <c r="T118" s="1063"/>
      <c r="U118" s="1063"/>
      <c r="V118" s="1063"/>
      <c r="W118" s="1063"/>
      <c r="X118" s="1063"/>
      <c r="Y118" s="1063"/>
      <c r="Z118" s="1063"/>
      <c r="AA118" s="1063"/>
      <c r="AB118" s="1063"/>
      <c r="AC118" s="1063"/>
      <c r="AD118" s="1063"/>
      <c r="AE118" s="1063"/>
      <c r="AF118" s="1063"/>
      <c r="AG118" s="1063"/>
      <c r="AH118" s="1063"/>
      <c r="AI118" s="1063"/>
      <c r="AJ118" s="1063"/>
      <c r="AK118" s="1064"/>
      <c r="AL118" s="1052"/>
      <c r="AM118" s="2596"/>
      <c r="AN118" s="2597"/>
      <c r="AO118" s="2597"/>
      <c r="AP118" s="2597"/>
      <c r="AQ118" s="2597"/>
      <c r="AR118" s="2597"/>
      <c r="AS118" s="2597"/>
      <c r="AT118" s="2597"/>
      <c r="AU118" s="2597"/>
      <c r="AV118" s="2597"/>
      <c r="AW118" s="2598"/>
      <c r="AX118" s="1385"/>
      <c r="AY118" s="2604"/>
      <c r="AZ118" s="2604"/>
      <c r="BA118" s="2604"/>
      <c r="BB118" s="2604"/>
      <c r="BC118" s="2604"/>
      <c r="BD118" s="2604"/>
      <c r="BE118" s="2604"/>
      <c r="BF118" s="2604"/>
      <c r="BG118" s="2604"/>
      <c r="BH118" s="2604"/>
      <c r="BI118" s="2604"/>
      <c r="BJ118" s="2604"/>
      <c r="BK118" s="2604"/>
      <c r="BL118" s="2604"/>
      <c r="BM118" s="2604"/>
      <c r="BN118" s="2604"/>
      <c r="BO118" s="2604"/>
      <c r="BP118" s="2604"/>
      <c r="BQ118" s="2604"/>
      <c r="BR118" s="2604"/>
      <c r="BS118" s="2604"/>
      <c r="BT118" s="2604"/>
      <c r="BU118" s="2604"/>
      <c r="BV118" s="2605"/>
      <c r="BW118" s="1051"/>
      <c r="BX118" s="2618"/>
      <c r="BY118" s="2617"/>
    </row>
    <row r="119" spans="2:77" x14ac:dyDescent="0.15">
      <c r="B119" s="1062"/>
      <c r="C119" s="1063"/>
      <c r="D119" s="1063"/>
      <c r="E119" s="1063"/>
      <c r="F119" s="1063"/>
      <c r="G119" s="1063"/>
      <c r="H119" s="1063"/>
      <c r="I119" s="1063"/>
      <c r="J119" s="1063"/>
      <c r="K119" s="1063"/>
      <c r="L119" s="1063"/>
      <c r="M119" s="1063"/>
      <c r="N119" s="1063"/>
      <c r="O119" s="1063"/>
      <c r="P119" s="1063"/>
      <c r="Q119" s="1063"/>
      <c r="R119" s="1063"/>
      <c r="S119" s="1063"/>
      <c r="T119" s="1063"/>
      <c r="U119" s="1063"/>
      <c r="V119" s="1063"/>
      <c r="W119" s="1063"/>
      <c r="X119" s="1063"/>
      <c r="Y119" s="1063"/>
      <c r="Z119" s="1063"/>
      <c r="AA119" s="1063"/>
      <c r="AB119" s="1063"/>
      <c r="AC119" s="1063"/>
      <c r="AD119" s="1063"/>
      <c r="AE119" s="1063"/>
      <c r="AF119" s="1063"/>
      <c r="AG119" s="1063"/>
      <c r="AH119" s="1063"/>
      <c r="AI119" s="1063"/>
      <c r="AJ119" s="1063"/>
      <c r="AK119" s="1064"/>
      <c r="AL119" s="1052"/>
      <c r="AM119" s="2599"/>
      <c r="AN119" s="2600"/>
      <c r="AO119" s="2600"/>
      <c r="AP119" s="2600"/>
      <c r="AQ119" s="2600"/>
      <c r="AR119" s="2600"/>
      <c r="AS119" s="2600"/>
      <c r="AT119" s="2600"/>
      <c r="AU119" s="2600"/>
      <c r="AV119" s="2600"/>
      <c r="AW119" s="2601"/>
      <c r="AX119" s="1385"/>
      <c r="AY119" s="2606"/>
      <c r="AZ119" s="2606"/>
      <c r="BA119" s="2606"/>
      <c r="BB119" s="2606"/>
      <c r="BC119" s="2606"/>
      <c r="BD119" s="2606"/>
      <c r="BE119" s="2606"/>
      <c r="BF119" s="2606"/>
      <c r="BG119" s="2606"/>
      <c r="BH119" s="2606"/>
      <c r="BI119" s="2606"/>
      <c r="BJ119" s="2606"/>
      <c r="BK119" s="2606"/>
      <c r="BL119" s="2606"/>
      <c r="BM119" s="2606"/>
      <c r="BN119" s="2606"/>
      <c r="BO119" s="2606"/>
      <c r="BP119" s="2606"/>
      <c r="BQ119" s="2606"/>
      <c r="BR119" s="2606"/>
      <c r="BS119" s="2606"/>
      <c r="BT119" s="2606"/>
      <c r="BU119" s="2606"/>
      <c r="BV119" s="2607"/>
      <c r="BW119" s="1051"/>
      <c r="BX119" s="2618"/>
      <c r="BY119" s="2617"/>
    </row>
    <row r="120" spans="2:77" ht="15" customHeight="1" x14ac:dyDescent="0.15">
      <c r="B120" s="1062"/>
      <c r="C120" s="1063"/>
      <c r="D120" s="1063"/>
      <c r="E120" s="1063"/>
      <c r="F120" s="1063"/>
      <c r="G120" s="1063"/>
      <c r="H120" s="1063"/>
      <c r="I120" s="1063"/>
      <c r="J120" s="1063"/>
      <c r="K120" s="1063"/>
      <c r="L120" s="1063"/>
      <c r="M120" s="1063"/>
      <c r="N120" s="1063"/>
      <c r="O120" s="1063"/>
      <c r="P120" s="1063"/>
      <c r="Q120" s="1063"/>
      <c r="R120" s="1063"/>
      <c r="S120" s="1063"/>
      <c r="T120" s="1063"/>
      <c r="U120" s="1063"/>
      <c r="V120" s="1063"/>
      <c r="W120" s="1063"/>
      <c r="X120" s="1063"/>
      <c r="Y120" s="1063"/>
      <c r="Z120" s="1063"/>
      <c r="AA120" s="1063"/>
      <c r="AB120" s="1063"/>
      <c r="AC120" s="1063"/>
      <c r="AD120" s="1063"/>
      <c r="AE120" s="1063"/>
      <c r="AF120" s="1063"/>
      <c r="AG120" s="1063"/>
      <c r="AH120" s="1063"/>
      <c r="AI120" s="1063"/>
      <c r="AJ120" s="1063"/>
      <c r="AK120" s="1064"/>
      <c r="AL120" s="1052"/>
      <c r="AM120" s="2593" t="str">
        <f>IF(AM112=0,""," 備考")</f>
        <v/>
      </c>
      <c r="AN120" s="2594"/>
      <c r="AO120" s="2594"/>
      <c r="AP120" s="2594"/>
      <c r="AQ120" s="2594"/>
      <c r="AR120" s="2594"/>
      <c r="AS120" s="2594"/>
      <c r="AT120" s="2594"/>
      <c r="AU120" s="2594"/>
      <c r="AV120" s="2594"/>
      <c r="AW120" s="2595"/>
      <c r="AX120" s="1386"/>
      <c r="AY120" s="2602" t="str">
        <f>IFERROR(IF(AM112=0,"",IF((VLOOKUP(AM112,活動記録写真用,BX120,FALSE))="","",VLOOKUP(AM112,活動記録写真用,BX120,FALSE))),"")</f>
        <v/>
      </c>
      <c r="AZ120" s="2602"/>
      <c r="BA120" s="2602"/>
      <c r="BB120" s="2602"/>
      <c r="BC120" s="2602"/>
      <c r="BD120" s="2602"/>
      <c r="BE120" s="2602"/>
      <c r="BF120" s="2602"/>
      <c r="BG120" s="2602"/>
      <c r="BH120" s="2602"/>
      <c r="BI120" s="2602"/>
      <c r="BJ120" s="2602"/>
      <c r="BK120" s="2602"/>
      <c r="BL120" s="2602"/>
      <c r="BM120" s="2602"/>
      <c r="BN120" s="2602"/>
      <c r="BO120" s="2602"/>
      <c r="BP120" s="2602"/>
      <c r="BQ120" s="2602"/>
      <c r="BR120" s="2602"/>
      <c r="BS120" s="2602"/>
      <c r="BT120" s="2602"/>
      <c r="BU120" s="2602"/>
      <c r="BV120" s="2603"/>
      <c r="BW120" s="1051"/>
      <c r="BX120" s="1066">
        <v>16</v>
      </c>
      <c r="BY120" s="1052"/>
    </row>
    <row r="121" spans="2:77" ht="15" customHeight="1" x14ac:dyDescent="0.15">
      <c r="B121" s="1062"/>
      <c r="C121" s="1063"/>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3"/>
      <c r="AA121" s="1063"/>
      <c r="AB121" s="1063"/>
      <c r="AC121" s="1063"/>
      <c r="AD121" s="1063"/>
      <c r="AE121" s="1063"/>
      <c r="AF121" s="1063"/>
      <c r="AG121" s="1063"/>
      <c r="AH121" s="1063"/>
      <c r="AI121" s="1063"/>
      <c r="AJ121" s="1063"/>
      <c r="AK121" s="1064"/>
      <c r="AL121" s="1052"/>
      <c r="AM121" s="2599"/>
      <c r="AN121" s="2600"/>
      <c r="AO121" s="2600"/>
      <c r="AP121" s="2600"/>
      <c r="AQ121" s="2600"/>
      <c r="AR121" s="2600"/>
      <c r="AS121" s="2600"/>
      <c r="AT121" s="2600"/>
      <c r="AU121" s="2600"/>
      <c r="AV121" s="2600"/>
      <c r="AW121" s="2601"/>
      <c r="AX121" s="1387"/>
      <c r="AY121" s="2606"/>
      <c r="AZ121" s="2606"/>
      <c r="BA121" s="2606"/>
      <c r="BB121" s="2606"/>
      <c r="BC121" s="2606"/>
      <c r="BD121" s="2606"/>
      <c r="BE121" s="2606"/>
      <c r="BF121" s="2606"/>
      <c r="BG121" s="2606"/>
      <c r="BH121" s="2606"/>
      <c r="BI121" s="2606"/>
      <c r="BJ121" s="2606"/>
      <c r="BK121" s="2606"/>
      <c r="BL121" s="2606"/>
      <c r="BM121" s="2606"/>
      <c r="BN121" s="2606"/>
      <c r="BO121" s="2606"/>
      <c r="BP121" s="2606"/>
      <c r="BQ121" s="2606"/>
      <c r="BR121" s="2606"/>
      <c r="BS121" s="2606"/>
      <c r="BT121" s="2606"/>
      <c r="BU121" s="2606"/>
      <c r="BV121" s="2607"/>
      <c r="BW121" s="1051"/>
      <c r="BX121" s="1052"/>
      <c r="BY121" s="1052"/>
    </row>
    <row r="122" spans="2:77" ht="15" customHeight="1" x14ac:dyDescent="0.15">
      <c r="B122" s="1062"/>
      <c r="C122" s="1063"/>
      <c r="D122" s="1063"/>
      <c r="E122" s="1063"/>
      <c r="F122" s="1063"/>
      <c r="G122" s="1063"/>
      <c r="H122" s="1063"/>
      <c r="I122" s="1063"/>
      <c r="J122" s="1063"/>
      <c r="K122" s="1063"/>
      <c r="L122" s="1063"/>
      <c r="M122" s="1063"/>
      <c r="N122" s="1063"/>
      <c r="O122" s="1063"/>
      <c r="P122" s="1063"/>
      <c r="Q122" s="1063"/>
      <c r="R122" s="1063"/>
      <c r="S122" s="1063"/>
      <c r="T122" s="1063"/>
      <c r="U122" s="1063"/>
      <c r="V122" s="1063"/>
      <c r="W122" s="1063"/>
      <c r="X122" s="1063"/>
      <c r="Y122" s="1063"/>
      <c r="Z122" s="1063"/>
      <c r="AA122" s="1063"/>
      <c r="AB122" s="1063"/>
      <c r="AC122" s="1063"/>
      <c r="AD122" s="1063"/>
      <c r="AE122" s="1063"/>
      <c r="AF122" s="1063"/>
      <c r="AG122" s="1063"/>
      <c r="AH122" s="1063"/>
      <c r="AI122" s="1063"/>
      <c r="AJ122" s="1063"/>
      <c r="AK122" s="1064"/>
      <c r="AL122" s="1052"/>
      <c r="AM122" s="2619"/>
      <c r="AN122" s="2620"/>
      <c r="AO122" s="2620"/>
      <c r="AP122" s="2620"/>
      <c r="AQ122" s="2620"/>
      <c r="AR122" s="2620"/>
      <c r="AS122" s="2620"/>
      <c r="AT122" s="2620"/>
      <c r="AU122" s="2620"/>
      <c r="AV122" s="2620"/>
      <c r="AW122" s="2621"/>
      <c r="AX122" s="2622"/>
      <c r="AY122" s="2623"/>
      <c r="AZ122" s="2623"/>
      <c r="BA122" s="2623"/>
      <c r="BB122" s="2623"/>
      <c r="BC122" s="2623"/>
      <c r="BD122" s="2623"/>
      <c r="BE122" s="2623"/>
      <c r="BF122" s="2623"/>
      <c r="BG122" s="2623"/>
      <c r="BH122" s="2623"/>
      <c r="BI122" s="2623"/>
      <c r="BJ122" s="2623"/>
      <c r="BK122" s="2623"/>
      <c r="BL122" s="2623"/>
      <c r="BM122" s="2623"/>
      <c r="BN122" s="2623"/>
      <c r="BO122" s="2623"/>
      <c r="BP122" s="2623"/>
      <c r="BQ122" s="2623"/>
      <c r="BR122" s="2623"/>
      <c r="BS122" s="2623"/>
      <c r="BT122" s="2623"/>
      <c r="BU122" s="2623"/>
      <c r="BV122" s="2624"/>
      <c r="BW122" s="1051"/>
      <c r="BX122" s="1052"/>
      <c r="BY122" s="1052"/>
    </row>
    <row r="123" spans="2:77" ht="15" customHeight="1" x14ac:dyDescent="0.15">
      <c r="B123" s="1062"/>
      <c r="C123" s="1063"/>
      <c r="D123" s="1063"/>
      <c r="E123" s="1063"/>
      <c r="F123" s="1063"/>
      <c r="G123" s="1063"/>
      <c r="H123" s="1063"/>
      <c r="I123" s="1063"/>
      <c r="J123" s="1063"/>
      <c r="K123" s="1063"/>
      <c r="L123" s="1063"/>
      <c r="M123" s="1063"/>
      <c r="N123" s="1063"/>
      <c r="O123" s="1063"/>
      <c r="P123" s="1063"/>
      <c r="Q123" s="1063"/>
      <c r="R123" s="1063"/>
      <c r="S123" s="1063"/>
      <c r="T123" s="1063"/>
      <c r="U123" s="1063"/>
      <c r="V123" s="1063"/>
      <c r="W123" s="1063"/>
      <c r="X123" s="1063"/>
      <c r="Y123" s="1063"/>
      <c r="Z123" s="1063"/>
      <c r="AA123" s="1063"/>
      <c r="AB123" s="1063"/>
      <c r="AC123" s="1063"/>
      <c r="AD123" s="1063"/>
      <c r="AE123" s="1063"/>
      <c r="AF123" s="1063"/>
      <c r="AG123" s="1063"/>
      <c r="AH123" s="1063"/>
      <c r="AI123" s="1063"/>
      <c r="AJ123" s="1063"/>
      <c r="AK123" s="1064"/>
      <c r="AL123" s="1052"/>
      <c r="AM123" s="2619"/>
      <c r="AN123" s="2620"/>
      <c r="AO123" s="2620"/>
      <c r="AP123" s="2620"/>
      <c r="AQ123" s="2620"/>
      <c r="AR123" s="2620"/>
      <c r="AS123" s="2620"/>
      <c r="AT123" s="2620"/>
      <c r="AU123" s="2620"/>
      <c r="AV123" s="2620"/>
      <c r="AW123" s="2621"/>
      <c r="AX123" s="2622"/>
      <c r="AY123" s="2623"/>
      <c r="AZ123" s="2623"/>
      <c r="BA123" s="2623"/>
      <c r="BB123" s="2623"/>
      <c r="BC123" s="2623"/>
      <c r="BD123" s="2623"/>
      <c r="BE123" s="2623"/>
      <c r="BF123" s="2623"/>
      <c r="BG123" s="2623"/>
      <c r="BH123" s="2623"/>
      <c r="BI123" s="2623"/>
      <c r="BJ123" s="2623"/>
      <c r="BK123" s="2623"/>
      <c r="BL123" s="2623"/>
      <c r="BM123" s="2623"/>
      <c r="BN123" s="2623"/>
      <c r="BO123" s="2623"/>
      <c r="BP123" s="2623"/>
      <c r="BQ123" s="2623"/>
      <c r="BR123" s="2623"/>
      <c r="BS123" s="2623"/>
      <c r="BT123" s="2623"/>
      <c r="BU123" s="2623"/>
      <c r="BV123" s="2624"/>
      <c r="BW123" s="1051"/>
      <c r="BX123" s="1052"/>
      <c r="BY123" s="1052"/>
    </row>
    <row r="124" spans="2:77" ht="15" customHeight="1" x14ac:dyDescent="0.15">
      <c r="B124" s="1068"/>
      <c r="C124" s="1069"/>
      <c r="D124" s="1069"/>
      <c r="E124" s="1069"/>
      <c r="F124" s="1069"/>
      <c r="G124" s="1069"/>
      <c r="H124" s="1069"/>
      <c r="I124" s="1069"/>
      <c r="J124" s="1069"/>
      <c r="K124" s="1069"/>
      <c r="L124" s="1069"/>
      <c r="M124" s="1069"/>
      <c r="N124" s="1069"/>
      <c r="O124" s="1069"/>
      <c r="P124" s="1069"/>
      <c r="Q124" s="1069"/>
      <c r="R124" s="1069"/>
      <c r="S124" s="1069"/>
      <c r="T124" s="1069"/>
      <c r="U124" s="1069"/>
      <c r="V124" s="1069"/>
      <c r="W124" s="1069"/>
      <c r="X124" s="1069"/>
      <c r="Y124" s="1069"/>
      <c r="Z124" s="1069"/>
      <c r="AA124" s="1069"/>
      <c r="AB124" s="1069"/>
      <c r="AC124" s="1069"/>
      <c r="AD124" s="1069"/>
      <c r="AE124" s="1069"/>
      <c r="AF124" s="1069"/>
      <c r="AG124" s="1069"/>
      <c r="AH124" s="1069"/>
      <c r="AI124" s="1069"/>
      <c r="AJ124" s="1069"/>
      <c r="AK124" s="1070"/>
      <c r="AL124" s="1052"/>
      <c r="AM124" s="2619"/>
      <c r="AN124" s="2620"/>
      <c r="AO124" s="2620"/>
      <c r="AP124" s="2620"/>
      <c r="AQ124" s="2620"/>
      <c r="AR124" s="2620"/>
      <c r="AS124" s="2620"/>
      <c r="AT124" s="2620"/>
      <c r="AU124" s="2620"/>
      <c r="AV124" s="2620"/>
      <c r="AW124" s="2621"/>
      <c r="AX124" s="2622"/>
      <c r="AY124" s="2623"/>
      <c r="AZ124" s="2623"/>
      <c r="BA124" s="2623"/>
      <c r="BB124" s="2623"/>
      <c r="BC124" s="2623"/>
      <c r="BD124" s="2623"/>
      <c r="BE124" s="2623"/>
      <c r="BF124" s="2623"/>
      <c r="BG124" s="2623"/>
      <c r="BH124" s="2623"/>
      <c r="BI124" s="2623"/>
      <c r="BJ124" s="2623"/>
      <c r="BK124" s="2623"/>
      <c r="BL124" s="2623"/>
      <c r="BM124" s="2623"/>
      <c r="BN124" s="2623"/>
      <c r="BO124" s="2623"/>
      <c r="BP124" s="2623"/>
      <c r="BQ124" s="2623"/>
      <c r="BR124" s="2623"/>
      <c r="BS124" s="2623"/>
      <c r="BT124" s="2623"/>
      <c r="BU124" s="2623"/>
      <c r="BV124" s="2624"/>
      <c r="BW124" s="1051"/>
      <c r="BX124" s="1052"/>
      <c r="BY124" s="1052"/>
    </row>
  </sheetData>
  <mergeCells count="175">
    <mergeCell ref="B19:G19"/>
    <mergeCell ref="B4:G4"/>
    <mergeCell ref="B2:P2"/>
    <mergeCell ref="H111:O111"/>
    <mergeCell ref="H96:O96"/>
    <mergeCell ref="H49:O49"/>
    <mergeCell ref="H34:O34"/>
    <mergeCell ref="H19:O19"/>
    <mergeCell ref="H4:O4"/>
    <mergeCell ref="B34:G34"/>
    <mergeCell ref="B49:G49"/>
    <mergeCell ref="B66:G66"/>
    <mergeCell ref="B81:G81"/>
    <mergeCell ref="H81:O81"/>
    <mergeCell ref="H66:O66"/>
    <mergeCell ref="B96:G96"/>
    <mergeCell ref="B111:G111"/>
    <mergeCell ref="AM60:AW60"/>
    <mergeCell ref="AX60:BV60"/>
    <mergeCell ref="AM61:AW61"/>
    <mergeCell ref="AX61:BV61"/>
    <mergeCell ref="AM62:AW62"/>
    <mergeCell ref="AX62:BV62"/>
    <mergeCell ref="AJ64:BG64"/>
    <mergeCell ref="AY68:BV68"/>
    <mergeCell ref="AM66:AT66"/>
    <mergeCell ref="AU66:BB66"/>
    <mergeCell ref="AM67:AT67"/>
    <mergeCell ref="AU67:BB67"/>
    <mergeCell ref="AM97:AT97"/>
    <mergeCell ref="AU97:BB97"/>
    <mergeCell ref="AM92:AW92"/>
    <mergeCell ref="AX92:BV92"/>
    <mergeCell ref="AM93:AW93"/>
    <mergeCell ref="AX93:BV93"/>
    <mergeCell ref="AM94:AW94"/>
    <mergeCell ref="AX94:BV94"/>
    <mergeCell ref="BJ64:BQ64"/>
    <mergeCell ref="BR64:BV64"/>
    <mergeCell ref="AY69:BV69"/>
    <mergeCell ref="AY70:BV70"/>
    <mergeCell ref="AY98:BV98"/>
    <mergeCell ref="AY99:BV99"/>
    <mergeCell ref="AY100:BV100"/>
    <mergeCell ref="AM96:AT96"/>
    <mergeCell ref="AM78:AW78"/>
    <mergeCell ref="AM124:AW124"/>
    <mergeCell ref="AX124:BV124"/>
    <mergeCell ref="AM116:AW119"/>
    <mergeCell ref="AY116:BV119"/>
    <mergeCell ref="AM107:AW107"/>
    <mergeCell ref="AX107:BV107"/>
    <mergeCell ref="AM108:AW108"/>
    <mergeCell ref="AX108:BV108"/>
    <mergeCell ref="AM109:AW109"/>
    <mergeCell ref="AX109:BV109"/>
    <mergeCell ref="AM111:AT111"/>
    <mergeCell ref="AU111:BB111"/>
    <mergeCell ref="AM112:AT112"/>
    <mergeCell ref="AU112:BB112"/>
    <mergeCell ref="AM122:AW122"/>
    <mergeCell ref="AX122:BV122"/>
    <mergeCell ref="AM123:AW123"/>
    <mergeCell ref="AX123:BV123"/>
    <mergeCell ref="AU96:BB96"/>
    <mergeCell ref="BX116:BX119"/>
    <mergeCell ref="BY116:BY119"/>
    <mergeCell ref="AM120:AW121"/>
    <mergeCell ref="AY120:BV121"/>
    <mergeCell ref="AY113:BV113"/>
    <mergeCell ref="AY114:BV114"/>
    <mergeCell ref="AY115:BV115"/>
    <mergeCell ref="BX101:BX104"/>
    <mergeCell ref="BY101:BY104"/>
    <mergeCell ref="AM105:AW106"/>
    <mergeCell ref="AY105:BV106"/>
    <mergeCell ref="AM101:AW104"/>
    <mergeCell ref="AY101:BV104"/>
    <mergeCell ref="BX86:BX89"/>
    <mergeCell ref="BY86:BY89"/>
    <mergeCell ref="AM90:AW91"/>
    <mergeCell ref="AY90:BV91"/>
    <mergeCell ref="AY83:BV83"/>
    <mergeCell ref="AY84:BV84"/>
    <mergeCell ref="AY85:BV85"/>
    <mergeCell ref="BX71:BX74"/>
    <mergeCell ref="BY71:BY74"/>
    <mergeCell ref="AM75:AW76"/>
    <mergeCell ref="AY75:BV76"/>
    <mergeCell ref="AM77:AW77"/>
    <mergeCell ref="AX77:BV77"/>
    <mergeCell ref="AM71:AW74"/>
    <mergeCell ref="AY71:BV74"/>
    <mergeCell ref="AX78:BV78"/>
    <mergeCell ref="AM79:AW79"/>
    <mergeCell ref="AX79:BV79"/>
    <mergeCell ref="AM82:AT82"/>
    <mergeCell ref="AU82:BB82"/>
    <mergeCell ref="AM81:AT81"/>
    <mergeCell ref="AU81:BB81"/>
    <mergeCell ref="AM86:AW89"/>
    <mergeCell ref="AY86:BV89"/>
    <mergeCell ref="AU50:BB50"/>
    <mergeCell ref="AM49:AT49"/>
    <mergeCell ref="AU49:BB49"/>
    <mergeCell ref="AM50:AT50"/>
    <mergeCell ref="BY39:BY42"/>
    <mergeCell ref="AM43:AW44"/>
    <mergeCell ref="AY43:BV44"/>
    <mergeCell ref="BX39:BX42"/>
    <mergeCell ref="AM45:AW45"/>
    <mergeCell ref="BY54:BY57"/>
    <mergeCell ref="AM58:AW59"/>
    <mergeCell ref="AY58:BV59"/>
    <mergeCell ref="AM54:AW57"/>
    <mergeCell ref="AY54:BV57"/>
    <mergeCell ref="BX54:BX57"/>
    <mergeCell ref="AY51:BV51"/>
    <mergeCell ref="AY52:BV52"/>
    <mergeCell ref="AY53:BV53"/>
    <mergeCell ref="AM31:AW31"/>
    <mergeCell ref="AX31:BV31"/>
    <mergeCell ref="AM32:AW32"/>
    <mergeCell ref="AX32:BV32"/>
    <mergeCell ref="AM46:AW46"/>
    <mergeCell ref="AX46:BV46"/>
    <mergeCell ref="AM47:AW47"/>
    <mergeCell ref="AX47:BV47"/>
    <mergeCell ref="AM39:AW42"/>
    <mergeCell ref="AY39:BV42"/>
    <mergeCell ref="AY36:BV36"/>
    <mergeCell ref="AY37:BV37"/>
    <mergeCell ref="AY38:BV38"/>
    <mergeCell ref="AM34:AT34"/>
    <mergeCell ref="AU34:BB34"/>
    <mergeCell ref="AM35:AT35"/>
    <mergeCell ref="AU35:BB35"/>
    <mergeCell ref="AX45:BV45"/>
    <mergeCell ref="AM19:AT19"/>
    <mergeCell ref="AU19:BB19"/>
    <mergeCell ref="AM20:AT20"/>
    <mergeCell ref="AU20:BB20"/>
    <mergeCell ref="BY24:BY27"/>
    <mergeCell ref="AM28:AW29"/>
    <mergeCell ref="AY28:BV29"/>
    <mergeCell ref="AM30:AW30"/>
    <mergeCell ref="AX30:BV30"/>
    <mergeCell ref="AY21:BV21"/>
    <mergeCell ref="AY22:BV22"/>
    <mergeCell ref="AY23:BV23"/>
    <mergeCell ref="AM24:AW27"/>
    <mergeCell ref="AY24:BV27"/>
    <mergeCell ref="BX24:BX27"/>
    <mergeCell ref="BY9:BY12"/>
    <mergeCell ref="AM13:AW14"/>
    <mergeCell ref="AY13:BV14"/>
    <mergeCell ref="BX9:BX12"/>
    <mergeCell ref="AM15:AW15"/>
    <mergeCell ref="AX15:BV15"/>
    <mergeCell ref="AM16:AW16"/>
    <mergeCell ref="AX16:BV16"/>
    <mergeCell ref="AM17:AW17"/>
    <mergeCell ref="AX17:BV17"/>
    <mergeCell ref="AY6:BV6"/>
    <mergeCell ref="AY7:BV7"/>
    <mergeCell ref="AY8:BV8"/>
    <mergeCell ref="AM9:AW12"/>
    <mergeCell ref="AY9:BV12"/>
    <mergeCell ref="AM5:AT5"/>
    <mergeCell ref="AU5:BB5"/>
    <mergeCell ref="BJ2:BQ2"/>
    <mergeCell ref="BR2:BV2"/>
    <mergeCell ref="AJ2:BG2"/>
    <mergeCell ref="AM4:AT4"/>
    <mergeCell ref="AU4:BB4"/>
  </mergeCells>
  <phoneticPr fontId="7"/>
  <pageMargins left="0.7" right="0.7" top="0.75" bottom="0.75" header="0.3" footer="0.3"/>
  <pageSetup paperSize="9" scale="89" orientation="portrait" r:id="rId1"/>
  <rowBreaks count="1" manualBreakCount="1">
    <brk id="62" min="1" max="7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815A-4A3A-4279-BB86-C68EEB384DEA}">
  <sheetPr>
    <tabColor rgb="FFFFC000"/>
  </sheetPr>
  <dimension ref="B1:BY124"/>
  <sheetViews>
    <sheetView showGridLines="0" view="pageBreakPreview" zoomScaleNormal="100" zoomScaleSheetLayoutView="100" workbookViewId="0">
      <selection activeCell="AM5" sqref="AM5:BB5"/>
    </sheetView>
  </sheetViews>
  <sheetFormatPr defaultRowHeight="13.5" x14ac:dyDescent="0.15"/>
  <cols>
    <col min="1" max="1" width="1.625" customWidth="1"/>
    <col min="2" max="74" width="1.375" customWidth="1"/>
    <col min="75" max="75" width="4.375" customWidth="1"/>
    <col min="76" max="77" width="4.375" hidden="1" customWidth="1"/>
  </cols>
  <sheetData>
    <row r="1" spans="2:77" ht="14.25" x14ac:dyDescent="0.15">
      <c r="B1" s="1052"/>
      <c r="C1" s="1052"/>
      <c r="D1" s="1053"/>
      <c r="E1" s="1053"/>
      <c r="F1" s="1053"/>
      <c r="G1" s="1053"/>
      <c r="H1" s="1053"/>
      <c r="I1" s="1053"/>
      <c r="J1" s="1053"/>
      <c r="K1" s="1053"/>
      <c r="L1" s="1053"/>
      <c r="M1" s="1053"/>
      <c r="N1" s="1053"/>
      <c r="O1" s="1053"/>
      <c r="P1" s="1053"/>
      <c r="Q1" s="1053"/>
      <c r="R1" s="1053"/>
      <c r="S1" s="1053"/>
      <c r="T1" s="1053"/>
      <c r="U1" s="1053"/>
      <c r="V1" s="1053"/>
      <c r="W1" s="1053"/>
      <c r="X1" s="1052"/>
      <c r="Y1" s="1052"/>
      <c r="Z1" s="1052"/>
      <c r="AA1" s="1052"/>
      <c r="AB1" s="1052"/>
      <c r="AC1" s="1052"/>
      <c r="AD1" s="1052"/>
      <c r="AE1" s="1052"/>
      <c r="AF1" s="1052"/>
      <c r="AG1" s="1052"/>
      <c r="AH1" s="1052"/>
      <c r="AI1" s="1052"/>
      <c r="AJ1" s="1052"/>
      <c r="AK1" s="1052"/>
      <c r="AL1" s="1052"/>
      <c r="AM1" s="1054"/>
      <c r="AN1" s="1054"/>
      <c r="AO1" s="1054"/>
      <c r="AP1" s="1054"/>
      <c r="AQ1" s="1054"/>
      <c r="AR1" s="1054"/>
      <c r="AS1" s="1054"/>
      <c r="AT1" s="1054"/>
      <c r="AU1" s="1054"/>
      <c r="AV1" s="1054"/>
      <c r="AW1" s="1054"/>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1"/>
      <c r="BX1" s="1052"/>
      <c r="BY1" s="1052"/>
    </row>
    <row r="2" spans="2:77" ht="14.25" x14ac:dyDescent="0.15">
      <c r="B2" s="2626" t="s">
        <v>6837</v>
      </c>
      <c r="C2" s="2626"/>
      <c r="D2" s="2626"/>
      <c r="E2" s="2626"/>
      <c r="F2" s="2626"/>
      <c r="G2" s="2626"/>
      <c r="H2" s="2626"/>
      <c r="I2" s="2626"/>
      <c r="J2" s="2626"/>
      <c r="K2" s="2626"/>
      <c r="L2" s="2626"/>
      <c r="M2" s="2626"/>
      <c r="N2" s="2626"/>
      <c r="O2" s="2626"/>
      <c r="P2" s="2626"/>
      <c r="Q2" s="1052"/>
      <c r="R2" s="1052"/>
      <c r="S2" s="1052"/>
      <c r="T2" s="1052"/>
      <c r="U2" s="1052"/>
      <c r="V2" s="1052"/>
      <c r="W2" s="1052"/>
      <c r="X2" s="1052"/>
      <c r="Y2" s="1052"/>
      <c r="Z2" s="1052"/>
      <c r="AA2" s="1052"/>
      <c r="AB2" s="1052"/>
      <c r="AC2" s="1052"/>
      <c r="AD2" s="1052"/>
      <c r="AE2" s="1052"/>
      <c r="AF2" s="1052"/>
      <c r="AG2" s="1052"/>
      <c r="AH2" s="1052"/>
      <c r="AI2" s="1052"/>
      <c r="AJ2" s="2614" t="str">
        <f>"〔　"&amp;'はじめに（PC）'!D$5&amp;"　〕"</f>
        <v>〔　〇〇〇〇組織　〕</v>
      </c>
      <c r="AK2" s="2614"/>
      <c r="AL2" s="2614"/>
      <c r="AM2" s="2614"/>
      <c r="AN2" s="2614"/>
      <c r="AO2" s="2614"/>
      <c r="AP2" s="2614"/>
      <c r="AQ2" s="2614"/>
      <c r="AR2" s="2614"/>
      <c r="AS2" s="2614"/>
      <c r="AT2" s="2614"/>
      <c r="AU2" s="2614"/>
      <c r="AV2" s="2614"/>
      <c r="AW2" s="2614"/>
      <c r="AX2" s="2614"/>
      <c r="AY2" s="2614"/>
      <c r="AZ2" s="2614"/>
      <c r="BA2" s="2614"/>
      <c r="BB2" s="2614"/>
      <c r="BC2" s="2614"/>
      <c r="BD2" s="2614"/>
      <c r="BE2" s="2614"/>
      <c r="BF2" s="2614"/>
      <c r="BG2" s="2614"/>
      <c r="BH2" s="1052"/>
      <c r="BI2" s="1052"/>
      <c r="BJ2" s="2609" t="str">
        <f>"〈"&amp;'はじめに（PC）'!D$4&amp;"〉"</f>
        <v>〈横手市〉</v>
      </c>
      <c r="BK2" s="2609"/>
      <c r="BL2" s="2609"/>
      <c r="BM2" s="2609"/>
      <c r="BN2" s="2609"/>
      <c r="BO2" s="2609"/>
      <c r="BP2" s="2609"/>
      <c r="BQ2" s="2610"/>
      <c r="BR2" s="2611"/>
      <c r="BS2" s="2612"/>
      <c r="BT2" s="2612"/>
      <c r="BU2" s="2612"/>
      <c r="BV2" s="2613"/>
      <c r="BW2" s="1051"/>
      <c r="BX2" s="1052"/>
      <c r="BY2" s="1052"/>
    </row>
    <row r="3" spans="2:77" x14ac:dyDescent="0.15">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c r="AH3" s="1057"/>
      <c r="AI3" s="1057"/>
      <c r="AJ3" s="1057"/>
      <c r="AK3" s="1057"/>
      <c r="AL3" s="1057"/>
      <c r="AM3" s="1058"/>
      <c r="AN3" s="1058"/>
      <c r="AO3" s="1058"/>
      <c r="AP3" s="1058"/>
      <c r="AQ3" s="1058"/>
      <c r="AR3" s="1058"/>
      <c r="AS3" s="1058"/>
      <c r="AT3" s="1058"/>
      <c r="AU3" s="1058"/>
      <c r="AV3" s="1058"/>
      <c r="AW3" s="1058"/>
      <c r="AX3" s="1057"/>
      <c r="AY3" s="1057"/>
      <c r="AZ3" s="1057"/>
      <c r="BA3" s="1057"/>
      <c r="BB3" s="1057"/>
      <c r="BC3" s="1057"/>
      <c r="BD3" s="1057"/>
      <c r="BE3" s="1057"/>
      <c r="BF3" s="1057"/>
      <c r="BG3" s="1057"/>
      <c r="BH3" s="1057"/>
      <c r="BI3" s="1057"/>
      <c r="BJ3" s="1057"/>
      <c r="BK3" s="1057"/>
      <c r="BL3" s="1057"/>
      <c r="BM3" s="1057"/>
      <c r="BN3" s="1057"/>
      <c r="BO3" s="1057"/>
      <c r="BP3" s="1057"/>
      <c r="BQ3" s="1057"/>
      <c r="BR3" s="1057"/>
      <c r="BS3" s="1057"/>
      <c r="BT3" s="1057"/>
      <c r="BU3" s="1057"/>
      <c r="BV3" s="1057"/>
      <c r="BW3" s="1056"/>
      <c r="BX3" s="1057"/>
      <c r="BY3" s="1057"/>
    </row>
    <row r="4" spans="2:77" ht="15" customHeight="1" x14ac:dyDescent="0.15">
      <c r="B4" s="2625" t="s">
        <v>6838</v>
      </c>
      <c r="C4" s="2625"/>
      <c r="D4" s="2625"/>
      <c r="E4" s="2625"/>
      <c r="F4" s="2625"/>
      <c r="G4" s="2625"/>
      <c r="H4" s="2627"/>
      <c r="I4" s="2627"/>
      <c r="J4" s="2627"/>
      <c r="K4" s="2627"/>
      <c r="L4" s="2627"/>
      <c r="M4" s="2627"/>
      <c r="N4" s="2627"/>
      <c r="O4" s="2627"/>
      <c r="P4" s="1379"/>
      <c r="Q4" s="1379"/>
      <c r="R4" s="1379"/>
      <c r="S4" s="1379"/>
      <c r="T4" s="1379"/>
      <c r="U4" s="1379"/>
      <c r="V4" s="1379"/>
      <c r="W4" s="1379"/>
      <c r="X4" s="1379"/>
      <c r="Y4" s="1379"/>
      <c r="Z4" s="1379"/>
      <c r="AA4" s="1379"/>
      <c r="AB4" s="1379"/>
      <c r="AC4" s="1379"/>
      <c r="AD4" s="1379"/>
      <c r="AE4" s="1379"/>
      <c r="AF4" s="1379"/>
      <c r="AG4" s="1379"/>
      <c r="AH4" s="1379"/>
      <c r="AI4" s="1379"/>
      <c r="AJ4" s="1379"/>
      <c r="AK4" s="1379"/>
      <c r="AL4" s="1052"/>
      <c r="AM4" s="2615" t="s">
        <v>6839</v>
      </c>
      <c r="AN4" s="2615"/>
      <c r="AO4" s="2615"/>
      <c r="AP4" s="2615"/>
      <c r="AQ4" s="2615"/>
      <c r="AR4" s="2615"/>
      <c r="AS4" s="2615"/>
      <c r="AT4" s="2615"/>
      <c r="AU4" s="2616" t="s">
        <v>625</v>
      </c>
      <c r="AV4" s="2616"/>
      <c r="AW4" s="2616"/>
      <c r="AX4" s="2616"/>
      <c r="AY4" s="2616"/>
      <c r="AZ4" s="2616"/>
      <c r="BA4" s="2616"/>
      <c r="BB4" s="2616"/>
      <c r="BC4" s="1052"/>
      <c r="BD4" s="1052"/>
      <c r="BE4" s="1052"/>
      <c r="BF4" s="1052"/>
      <c r="BG4" s="1052"/>
      <c r="BH4" s="1052"/>
      <c r="BI4" s="1052"/>
      <c r="BJ4" s="1052"/>
      <c r="BK4" s="1052"/>
      <c r="BL4" s="1052"/>
      <c r="BM4" s="1052"/>
      <c r="BN4" s="1052"/>
      <c r="BO4" s="1052"/>
      <c r="BP4" s="1052"/>
      <c r="BQ4" s="1052"/>
      <c r="BR4" s="1052"/>
      <c r="BS4" s="1052"/>
      <c r="BT4" s="1052"/>
      <c r="BU4" s="1052"/>
      <c r="BV4" s="1052"/>
      <c r="BW4" s="1051"/>
      <c r="BX4" s="1052"/>
      <c r="BY4" s="1052"/>
    </row>
    <row r="5" spans="2:77" ht="15" customHeight="1" x14ac:dyDescent="0.15">
      <c r="B5" s="1059"/>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1"/>
      <c r="AL5" s="1052"/>
      <c r="AM5" s="2608"/>
      <c r="AN5" s="2608"/>
      <c r="AO5" s="2608"/>
      <c r="AP5" s="2608"/>
      <c r="AQ5" s="2608"/>
      <c r="AR5" s="2608"/>
      <c r="AS5" s="2608"/>
      <c r="AT5" s="2608"/>
      <c r="AU5" s="2608"/>
      <c r="AV5" s="2608"/>
      <c r="AW5" s="2608"/>
      <c r="AX5" s="2608"/>
      <c r="AY5" s="2608"/>
      <c r="AZ5" s="2608"/>
      <c r="BA5" s="2608"/>
      <c r="BB5" s="2608"/>
      <c r="BC5" s="1052"/>
      <c r="BD5" s="1052"/>
      <c r="BE5" s="1052"/>
      <c r="BF5" s="1052"/>
      <c r="BG5" s="1052"/>
      <c r="BH5" s="1052"/>
      <c r="BI5" s="1052"/>
      <c r="BJ5" s="1052"/>
      <c r="BK5" s="1052"/>
      <c r="BL5" s="1052"/>
      <c r="BM5" s="1052"/>
      <c r="BN5" s="1052"/>
      <c r="BO5" s="1052"/>
      <c r="BP5" s="1052"/>
      <c r="BQ5" s="1052"/>
      <c r="BR5" s="1052"/>
      <c r="BS5" s="1052"/>
      <c r="BT5" s="1052"/>
      <c r="BU5" s="1052"/>
      <c r="BV5" s="1052"/>
      <c r="BW5" s="1051"/>
      <c r="BX5" s="1052"/>
      <c r="BY5" s="1052"/>
    </row>
    <row r="6" spans="2:77" ht="15" customHeight="1" x14ac:dyDescent="0.15">
      <c r="B6" s="1062"/>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4"/>
      <c r="AL6" s="1052"/>
      <c r="AM6" s="1380" t="str">
        <f>IF(AM5=0,""," 実施日")</f>
        <v/>
      </c>
      <c r="AN6" s="1381"/>
      <c r="AO6" s="1381"/>
      <c r="AP6" s="1381"/>
      <c r="AQ6" s="1381"/>
      <c r="AR6" s="1381"/>
      <c r="AS6" s="1381"/>
      <c r="AT6" s="1381"/>
      <c r="AU6" s="1381"/>
      <c r="AV6" s="1381"/>
      <c r="AW6" s="1382"/>
      <c r="AX6" s="1380"/>
      <c r="AY6" s="2589" t="str">
        <f>IFERROR(IF(AM5=0,"",VLOOKUP(AM5,活動記録写真用,BX6,FALSE)),"")</f>
        <v/>
      </c>
      <c r="AZ6" s="2589"/>
      <c r="BA6" s="2589"/>
      <c r="BB6" s="2589"/>
      <c r="BC6" s="2589"/>
      <c r="BD6" s="2589"/>
      <c r="BE6" s="2589"/>
      <c r="BF6" s="2589"/>
      <c r="BG6" s="2589"/>
      <c r="BH6" s="2589"/>
      <c r="BI6" s="2589"/>
      <c r="BJ6" s="2589"/>
      <c r="BK6" s="2589"/>
      <c r="BL6" s="2589"/>
      <c r="BM6" s="2589"/>
      <c r="BN6" s="2589"/>
      <c r="BO6" s="2589"/>
      <c r="BP6" s="2589"/>
      <c r="BQ6" s="2589"/>
      <c r="BR6" s="2589"/>
      <c r="BS6" s="2589"/>
      <c r="BT6" s="2589"/>
      <c r="BU6" s="2589"/>
      <c r="BV6" s="2590"/>
      <c r="BW6" s="1051"/>
      <c r="BX6" s="1065">
        <v>2</v>
      </c>
      <c r="BY6" s="1052"/>
    </row>
    <row r="7" spans="2:77" ht="15" customHeight="1" x14ac:dyDescent="0.15">
      <c r="B7" s="1062"/>
      <c r="C7" s="1063"/>
      <c r="D7" s="1063"/>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4"/>
      <c r="AL7" s="1052"/>
      <c r="AM7" s="1380" t="str">
        <f>IF(AM5=0,""," 支払区分")</f>
        <v/>
      </c>
      <c r="AN7" s="1383"/>
      <c r="AO7" s="1383"/>
      <c r="AP7" s="1383"/>
      <c r="AQ7" s="1383"/>
      <c r="AR7" s="1383"/>
      <c r="AS7" s="1383"/>
      <c r="AT7" s="1383"/>
      <c r="AU7" s="1383"/>
      <c r="AV7" s="1383"/>
      <c r="AW7" s="1382"/>
      <c r="AX7" s="1380"/>
      <c r="AY7" s="2591" t="str">
        <f>IFERROR(IF(AU5=0,"",IF(AU5=999,VLOOKUP(AM5,活動記録写真用,BY7,FALSE),VLOOKUP(AU5,【選択肢】!$T$3:$X$90,BX7,FALSE))),"")</f>
        <v/>
      </c>
      <c r="AZ7" s="2591"/>
      <c r="BA7" s="2591"/>
      <c r="BB7" s="2591"/>
      <c r="BC7" s="2591"/>
      <c r="BD7" s="2591"/>
      <c r="BE7" s="2591"/>
      <c r="BF7" s="2591"/>
      <c r="BG7" s="2591"/>
      <c r="BH7" s="2591"/>
      <c r="BI7" s="2591"/>
      <c r="BJ7" s="2591"/>
      <c r="BK7" s="2591"/>
      <c r="BL7" s="2591"/>
      <c r="BM7" s="2591"/>
      <c r="BN7" s="2591"/>
      <c r="BO7" s="2591"/>
      <c r="BP7" s="2591"/>
      <c r="BQ7" s="2591"/>
      <c r="BR7" s="2591"/>
      <c r="BS7" s="2591"/>
      <c r="BT7" s="2591"/>
      <c r="BU7" s="2591"/>
      <c r="BV7" s="2592"/>
      <c r="BW7" s="1051"/>
      <c r="BX7" s="1066">
        <v>2</v>
      </c>
      <c r="BY7" s="1067">
        <v>13</v>
      </c>
    </row>
    <row r="8" spans="2:77" ht="15" customHeight="1" x14ac:dyDescent="0.15">
      <c r="B8" s="1062"/>
      <c r="C8" s="1063"/>
      <c r="D8" s="1063"/>
      <c r="E8" s="1063"/>
      <c r="F8" s="1063"/>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4"/>
      <c r="AL8" s="1052"/>
      <c r="AM8" s="1380" t="str">
        <f>IF(AM5=0,""," 活動区分")</f>
        <v/>
      </c>
      <c r="AN8" s="1381"/>
      <c r="AO8" s="1381"/>
      <c r="AP8" s="1381"/>
      <c r="AQ8" s="1381"/>
      <c r="AR8" s="1381"/>
      <c r="AS8" s="1381"/>
      <c r="AT8" s="1381"/>
      <c r="AU8" s="1381"/>
      <c r="AV8" s="1381"/>
      <c r="AW8" s="1382"/>
      <c r="AX8" s="1380"/>
      <c r="AY8" s="2591" t="str">
        <f>IFERROR(IF(AU5=0,"",IF(AU5=999,VLOOKUP(AM5,活動記録写真用,BY8,FALSE),VLOOKUP(AU5,【選択肢】!$T$3:$X$90,BX8,FALSE))),"")</f>
        <v/>
      </c>
      <c r="AZ8" s="2591"/>
      <c r="BA8" s="2591"/>
      <c r="BB8" s="2591"/>
      <c r="BC8" s="2591"/>
      <c r="BD8" s="2591"/>
      <c r="BE8" s="2591"/>
      <c r="BF8" s="2591"/>
      <c r="BG8" s="2591"/>
      <c r="BH8" s="2591"/>
      <c r="BI8" s="2591"/>
      <c r="BJ8" s="2591"/>
      <c r="BK8" s="2591"/>
      <c r="BL8" s="2591"/>
      <c r="BM8" s="2591"/>
      <c r="BN8" s="2591"/>
      <c r="BO8" s="2591"/>
      <c r="BP8" s="2591"/>
      <c r="BQ8" s="2591"/>
      <c r="BR8" s="2591"/>
      <c r="BS8" s="2591"/>
      <c r="BT8" s="2591"/>
      <c r="BU8" s="2591"/>
      <c r="BV8" s="2592"/>
      <c r="BW8" s="1051"/>
      <c r="BX8" s="1066">
        <v>3</v>
      </c>
      <c r="BY8" s="1067">
        <v>14</v>
      </c>
    </row>
    <row r="9" spans="2:77" x14ac:dyDescent="0.15">
      <c r="B9" s="1062"/>
      <c r="C9" s="1063"/>
      <c r="D9" s="1063"/>
      <c r="E9" s="1063"/>
      <c r="F9" s="1063"/>
      <c r="G9" s="1063"/>
      <c r="H9" s="1063"/>
      <c r="I9" s="1063"/>
      <c r="J9" s="1063"/>
      <c r="K9" s="1063"/>
      <c r="L9" s="1063"/>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4"/>
      <c r="AL9" s="1052"/>
      <c r="AM9" s="2593" t="str">
        <f>IF(AM5=0,""," 活動項目")</f>
        <v/>
      </c>
      <c r="AN9" s="2594"/>
      <c r="AO9" s="2594"/>
      <c r="AP9" s="2594"/>
      <c r="AQ9" s="2594"/>
      <c r="AR9" s="2594"/>
      <c r="AS9" s="2594"/>
      <c r="AT9" s="2594"/>
      <c r="AU9" s="2594"/>
      <c r="AV9" s="2594"/>
      <c r="AW9" s="2595"/>
      <c r="AX9" s="1384"/>
      <c r="AY9" s="2602" t="str">
        <f>IFERROR(IF(AU5=0,"",IF(AU5=999,VLOOKUP(AM5,活動記録写真用,BY9,FALSE),VLOOKUP(AU5,【選択肢】!$T$3:$X$90,BX9,FALSE))),"")</f>
        <v/>
      </c>
      <c r="AZ9" s="2602"/>
      <c r="BA9" s="2602"/>
      <c r="BB9" s="2602"/>
      <c r="BC9" s="2602"/>
      <c r="BD9" s="2602"/>
      <c r="BE9" s="2602"/>
      <c r="BF9" s="2602"/>
      <c r="BG9" s="2602"/>
      <c r="BH9" s="2602"/>
      <c r="BI9" s="2602"/>
      <c r="BJ9" s="2602"/>
      <c r="BK9" s="2602"/>
      <c r="BL9" s="2602"/>
      <c r="BM9" s="2602"/>
      <c r="BN9" s="2602"/>
      <c r="BO9" s="2602"/>
      <c r="BP9" s="2602"/>
      <c r="BQ9" s="2602"/>
      <c r="BR9" s="2602"/>
      <c r="BS9" s="2602"/>
      <c r="BT9" s="2602"/>
      <c r="BU9" s="2602"/>
      <c r="BV9" s="2603"/>
      <c r="BW9" s="1051"/>
      <c r="BX9" s="2618">
        <v>5</v>
      </c>
      <c r="BY9" s="2617">
        <v>15</v>
      </c>
    </row>
    <row r="10" spans="2:77" x14ac:dyDescent="0.15">
      <c r="B10" s="1062"/>
      <c r="C10" s="1063"/>
      <c r="D10" s="1063"/>
      <c r="E10" s="1063"/>
      <c r="F10" s="1063"/>
      <c r="G10" s="1063"/>
      <c r="H10" s="1063"/>
      <c r="I10" s="1063"/>
      <c r="J10" s="1063"/>
      <c r="K10" s="1063"/>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4"/>
      <c r="AL10" s="1052"/>
      <c r="AM10" s="2596"/>
      <c r="AN10" s="2597"/>
      <c r="AO10" s="2597"/>
      <c r="AP10" s="2597"/>
      <c r="AQ10" s="2597"/>
      <c r="AR10" s="2597"/>
      <c r="AS10" s="2597"/>
      <c r="AT10" s="2597"/>
      <c r="AU10" s="2597"/>
      <c r="AV10" s="2597"/>
      <c r="AW10" s="2598"/>
      <c r="AX10" s="1385"/>
      <c r="AY10" s="2604"/>
      <c r="AZ10" s="2604"/>
      <c r="BA10" s="2604"/>
      <c r="BB10" s="2604"/>
      <c r="BC10" s="2604"/>
      <c r="BD10" s="2604"/>
      <c r="BE10" s="2604"/>
      <c r="BF10" s="2604"/>
      <c r="BG10" s="2604"/>
      <c r="BH10" s="2604"/>
      <c r="BI10" s="2604"/>
      <c r="BJ10" s="2604"/>
      <c r="BK10" s="2604"/>
      <c r="BL10" s="2604"/>
      <c r="BM10" s="2604"/>
      <c r="BN10" s="2604"/>
      <c r="BO10" s="2604"/>
      <c r="BP10" s="2604"/>
      <c r="BQ10" s="2604"/>
      <c r="BR10" s="2604"/>
      <c r="BS10" s="2604"/>
      <c r="BT10" s="2604"/>
      <c r="BU10" s="2604"/>
      <c r="BV10" s="2605"/>
      <c r="BW10" s="1051"/>
      <c r="BX10" s="2618"/>
      <c r="BY10" s="2617"/>
    </row>
    <row r="11" spans="2:77" x14ac:dyDescent="0.15">
      <c r="B11" s="1062"/>
      <c r="C11" s="1063"/>
      <c r="D11" s="1063"/>
      <c r="E11" s="1063"/>
      <c r="F11" s="1063"/>
      <c r="G11" s="1063"/>
      <c r="H11" s="1063"/>
      <c r="I11" s="1063"/>
      <c r="J11" s="1063"/>
      <c r="K11" s="1063"/>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1063"/>
      <c r="AK11" s="1064"/>
      <c r="AL11" s="1052"/>
      <c r="AM11" s="2596"/>
      <c r="AN11" s="2597"/>
      <c r="AO11" s="2597"/>
      <c r="AP11" s="2597"/>
      <c r="AQ11" s="2597"/>
      <c r="AR11" s="2597"/>
      <c r="AS11" s="2597"/>
      <c r="AT11" s="2597"/>
      <c r="AU11" s="2597"/>
      <c r="AV11" s="2597"/>
      <c r="AW11" s="2598"/>
      <c r="AX11" s="1385"/>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04"/>
      <c r="BT11" s="2604"/>
      <c r="BU11" s="2604"/>
      <c r="BV11" s="2605"/>
      <c r="BW11" s="1051"/>
      <c r="BX11" s="2618"/>
      <c r="BY11" s="2617"/>
    </row>
    <row r="12" spans="2:77" x14ac:dyDescent="0.15">
      <c r="B12" s="1062"/>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4"/>
      <c r="AL12" s="1052"/>
      <c r="AM12" s="2599"/>
      <c r="AN12" s="2600"/>
      <c r="AO12" s="2600"/>
      <c r="AP12" s="2600"/>
      <c r="AQ12" s="2600"/>
      <c r="AR12" s="2600"/>
      <c r="AS12" s="2600"/>
      <c r="AT12" s="2600"/>
      <c r="AU12" s="2600"/>
      <c r="AV12" s="2600"/>
      <c r="AW12" s="2601"/>
      <c r="AX12" s="1385"/>
      <c r="AY12" s="2606"/>
      <c r="AZ12" s="2606"/>
      <c r="BA12" s="2606"/>
      <c r="BB12" s="2606"/>
      <c r="BC12" s="2606"/>
      <c r="BD12" s="2606"/>
      <c r="BE12" s="2606"/>
      <c r="BF12" s="2606"/>
      <c r="BG12" s="2606"/>
      <c r="BH12" s="2606"/>
      <c r="BI12" s="2606"/>
      <c r="BJ12" s="2606"/>
      <c r="BK12" s="2606"/>
      <c r="BL12" s="2606"/>
      <c r="BM12" s="2606"/>
      <c r="BN12" s="2606"/>
      <c r="BO12" s="2606"/>
      <c r="BP12" s="2606"/>
      <c r="BQ12" s="2606"/>
      <c r="BR12" s="2606"/>
      <c r="BS12" s="2606"/>
      <c r="BT12" s="2606"/>
      <c r="BU12" s="2606"/>
      <c r="BV12" s="2607"/>
      <c r="BW12" s="1051"/>
      <c r="BX12" s="2618"/>
      <c r="BY12" s="2617"/>
    </row>
    <row r="13" spans="2:77" ht="15" customHeight="1" x14ac:dyDescent="0.15">
      <c r="B13" s="1062"/>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1063"/>
      <c r="AK13" s="1064"/>
      <c r="AL13" s="1052"/>
      <c r="AM13" s="2593" t="str">
        <f>IF(AM5=0,""," 備考")</f>
        <v/>
      </c>
      <c r="AN13" s="2594"/>
      <c r="AO13" s="2594"/>
      <c r="AP13" s="2594"/>
      <c r="AQ13" s="2594"/>
      <c r="AR13" s="2594"/>
      <c r="AS13" s="2594"/>
      <c r="AT13" s="2594"/>
      <c r="AU13" s="2594"/>
      <c r="AV13" s="2594"/>
      <c r="AW13" s="2595"/>
      <c r="AX13" s="1386"/>
      <c r="AY13" s="2602" t="str">
        <f>IFERROR(IF(AM5=0,"",IF((VLOOKUP(AM5,活動記録写真用,BX13,FALSE))="","",VLOOKUP(AM5,活動記録写真用,BX13,FALSE))),"")</f>
        <v/>
      </c>
      <c r="AZ13" s="2602"/>
      <c r="BA13" s="2602"/>
      <c r="BB13" s="2602"/>
      <c r="BC13" s="2602"/>
      <c r="BD13" s="2602"/>
      <c r="BE13" s="2602"/>
      <c r="BF13" s="2602"/>
      <c r="BG13" s="2602"/>
      <c r="BH13" s="2602"/>
      <c r="BI13" s="2602"/>
      <c r="BJ13" s="2602"/>
      <c r="BK13" s="2602"/>
      <c r="BL13" s="2602"/>
      <c r="BM13" s="2602"/>
      <c r="BN13" s="2602"/>
      <c r="BO13" s="2602"/>
      <c r="BP13" s="2602"/>
      <c r="BQ13" s="2602"/>
      <c r="BR13" s="2602"/>
      <c r="BS13" s="2602"/>
      <c r="BT13" s="2602"/>
      <c r="BU13" s="2602"/>
      <c r="BV13" s="2603"/>
      <c r="BW13" s="1051"/>
      <c r="BX13" s="1066">
        <v>16</v>
      </c>
      <c r="BY13" s="1052"/>
    </row>
    <row r="14" spans="2:77" ht="15" customHeight="1" x14ac:dyDescent="0.15">
      <c r="B14" s="1062"/>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4"/>
      <c r="AL14" s="1052"/>
      <c r="AM14" s="2599"/>
      <c r="AN14" s="2600"/>
      <c r="AO14" s="2600"/>
      <c r="AP14" s="2600"/>
      <c r="AQ14" s="2600"/>
      <c r="AR14" s="2600"/>
      <c r="AS14" s="2600"/>
      <c r="AT14" s="2600"/>
      <c r="AU14" s="2600"/>
      <c r="AV14" s="2600"/>
      <c r="AW14" s="2601"/>
      <c r="AX14" s="1387"/>
      <c r="AY14" s="2606"/>
      <c r="AZ14" s="2606"/>
      <c r="BA14" s="2606"/>
      <c r="BB14" s="2606"/>
      <c r="BC14" s="2606"/>
      <c r="BD14" s="2606"/>
      <c r="BE14" s="2606"/>
      <c r="BF14" s="2606"/>
      <c r="BG14" s="2606"/>
      <c r="BH14" s="2606"/>
      <c r="BI14" s="2606"/>
      <c r="BJ14" s="2606"/>
      <c r="BK14" s="2606"/>
      <c r="BL14" s="2606"/>
      <c r="BM14" s="2606"/>
      <c r="BN14" s="2606"/>
      <c r="BO14" s="2606"/>
      <c r="BP14" s="2606"/>
      <c r="BQ14" s="2606"/>
      <c r="BR14" s="2606"/>
      <c r="BS14" s="2606"/>
      <c r="BT14" s="2606"/>
      <c r="BU14" s="2606"/>
      <c r="BV14" s="2607"/>
      <c r="BW14" s="1051"/>
      <c r="BX14" s="1052"/>
      <c r="BY14" s="1052"/>
    </row>
    <row r="15" spans="2:77" ht="15" customHeight="1" x14ac:dyDescent="0.15">
      <c r="B15" s="1062"/>
      <c r="C15" s="1063"/>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4"/>
      <c r="AL15" s="1052"/>
      <c r="AM15" s="2619"/>
      <c r="AN15" s="2620"/>
      <c r="AO15" s="2620"/>
      <c r="AP15" s="2620"/>
      <c r="AQ15" s="2620"/>
      <c r="AR15" s="2620"/>
      <c r="AS15" s="2620"/>
      <c r="AT15" s="2620"/>
      <c r="AU15" s="2620"/>
      <c r="AV15" s="2620"/>
      <c r="AW15" s="2621"/>
      <c r="AX15" s="2622"/>
      <c r="AY15" s="2623"/>
      <c r="AZ15" s="2623"/>
      <c r="BA15" s="2623"/>
      <c r="BB15" s="2623"/>
      <c r="BC15" s="2623"/>
      <c r="BD15" s="2623"/>
      <c r="BE15" s="2623"/>
      <c r="BF15" s="2623"/>
      <c r="BG15" s="2623"/>
      <c r="BH15" s="2623"/>
      <c r="BI15" s="2623"/>
      <c r="BJ15" s="2623"/>
      <c r="BK15" s="2623"/>
      <c r="BL15" s="2623"/>
      <c r="BM15" s="2623"/>
      <c r="BN15" s="2623"/>
      <c r="BO15" s="2623"/>
      <c r="BP15" s="2623"/>
      <c r="BQ15" s="2623"/>
      <c r="BR15" s="2623"/>
      <c r="BS15" s="2623"/>
      <c r="BT15" s="2623"/>
      <c r="BU15" s="2623"/>
      <c r="BV15" s="2624"/>
      <c r="BW15" s="1051"/>
      <c r="BX15" s="1052"/>
      <c r="BY15" s="1052"/>
    </row>
    <row r="16" spans="2:77" ht="15" customHeight="1" x14ac:dyDescent="0.15">
      <c r="B16" s="1062"/>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4"/>
      <c r="AL16" s="1052"/>
      <c r="AM16" s="2619"/>
      <c r="AN16" s="2620"/>
      <c r="AO16" s="2620"/>
      <c r="AP16" s="2620"/>
      <c r="AQ16" s="2620"/>
      <c r="AR16" s="2620"/>
      <c r="AS16" s="2620"/>
      <c r="AT16" s="2620"/>
      <c r="AU16" s="2620"/>
      <c r="AV16" s="2620"/>
      <c r="AW16" s="2621"/>
      <c r="AX16" s="2622"/>
      <c r="AY16" s="2623"/>
      <c r="AZ16" s="2623"/>
      <c r="BA16" s="2623"/>
      <c r="BB16" s="2623"/>
      <c r="BC16" s="2623"/>
      <c r="BD16" s="2623"/>
      <c r="BE16" s="2623"/>
      <c r="BF16" s="2623"/>
      <c r="BG16" s="2623"/>
      <c r="BH16" s="2623"/>
      <c r="BI16" s="2623"/>
      <c r="BJ16" s="2623"/>
      <c r="BK16" s="2623"/>
      <c r="BL16" s="2623"/>
      <c r="BM16" s="2623"/>
      <c r="BN16" s="2623"/>
      <c r="BO16" s="2623"/>
      <c r="BP16" s="2623"/>
      <c r="BQ16" s="2623"/>
      <c r="BR16" s="2623"/>
      <c r="BS16" s="2623"/>
      <c r="BT16" s="2623"/>
      <c r="BU16" s="2623"/>
      <c r="BV16" s="2624"/>
      <c r="BW16" s="1051"/>
      <c r="BX16" s="1052"/>
      <c r="BY16" s="1052"/>
    </row>
    <row r="17" spans="2:77" ht="15" customHeight="1" x14ac:dyDescent="0.15">
      <c r="B17" s="1068"/>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70"/>
      <c r="AL17" s="1052"/>
      <c r="AM17" s="2619"/>
      <c r="AN17" s="2620"/>
      <c r="AO17" s="2620"/>
      <c r="AP17" s="2620"/>
      <c r="AQ17" s="2620"/>
      <c r="AR17" s="2620"/>
      <c r="AS17" s="2620"/>
      <c r="AT17" s="2620"/>
      <c r="AU17" s="2620"/>
      <c r="AV17" s="2620"/>
      <c r="AW17" s="2621"/>
      <c r="AX17" s="2622"/>
      <c r="AY17" s="2623"/>
      <c r="AZ17" s="2623"/>
      <c r="BA17" s="2623"/>
      <c r="BB17" s="2623"/>
      <c r="BC17" s="2623"/>
      <c r="BD17" s="2623"/>
      <c r="BE17" s="2623"/>
      <c r="BF17" s="2623"/>
      <c r="BG17" s="2623"/>
      <c r="BH17" s="2623"/>
      <c r="BI17" s="2623"/>
      <c r="BJ17" s="2623"/>
      <c r="BK17" s="2623"/>
      <c r="BL17" s="2623"/>
      <c r="BM17" s="2623"/>
      <c r="BN17" s="2623"/>
      <c r="BO17" s="2623"/>
      <c r="BP17" s="2623"/>
      <c r="BQ17" s="2623"/>
      <c r="BR17" s="2623"/>
      <c r="BS17" s="2623"/>
      <c r="BT17" s="2623"/>
      <c r="BU17" s="2623"/>
      <c r="BV17" s="2624"/>
      <c r="BW17" s="1051"/>
      <c r="BX17" s="1052"/>
      <c r="BY17" s="1052"/>
    </row>
    <row r="18" spans="2:77" x14ac:dyDescent="0.15">
      <c r="B18" s="1072"/>
      <c r="C18" s="1072"/>
      <c r="D18" s="1072"/>
      <c r="E18" s="1072"/>
      <c r="F18" s="1072"/>
      <c r="G18" s="1072"/>
      <c r="H18" s="1072"/>
      <c r="I18" s="1072"/>
      <c r="J18" s="1072"/>
      <c r="K18" s="1072"/>
      <c r="L18" s="1072"/>
      <c r="M18" s="1072"/>
      <c r="N18" s="1072"/>
      <c r="O18" s="1072"/>
      <c r="P18" s="1072"/>
      <c r="Q18" s="1072"/>
      <c r="R18" s="1072"/>
      <c r="S18" s="1072"/>
      <c r="T18" s="1072"/>
      <c r="U18" s="1072"/>
      <c r="V18" s="1072"/>
      <c r="W18" s="1072"/>
      <c r="X18" s="1072"/>
      <c r="Y18" s="1072"/>
      <c r="Z18" s="1072"/>
      <c r="AA18" s="1072"/>
      <c r="AB18" s="1072"/>
      <c r="AC18" s="1072"/>
      <c r="AD18" s="1072"/>
      <c r="AE18" s="1072"/>
      <c r="AF18" s="1072"/>
      <c r="AG18" s="1072"/>
      <c r="AH18" s="1072"/>
      <c r="AI18" s="1072"/>
      <c r="AJ18" s="1072"/>
      <c r="AK18" s="1072"/>
      <c r="AL18" s="1072"/>
      <c r="AM18" s="1073"/>
      <c r="AN18" s="1073"/>
      <c r="AO18" s="1073"/>
      <c r="AP18" s="1073"/>
      <c r="AQ18" s="1073"/>
      <c r="AR18" s="1073"/>
      <c r="AS18" s="1073"/>
      <c r="AT18" s="1073"/>
      <c r="AU18" s="1073"/>
      <c r="AV18" s="1073"/>
      <c r="AW18" s="1073"/>
      <c r="AX18" s="1072"/>
      <c r="AY18" s="1072"/>
      <c r="AZ18" s="1072"/>
      <c r="BA18" s="1072"/>
      <c r="BB18" s="1072"/>
      <c r="BC18" s="1072"/>
      <c r="BD18" s="1072"/>
      <c r="BE18" s="1072"/>
      <c r="BF18" s="1072"/>
      <c r="BG18" s="1072"/>
      <c r="BH18" s="1072"/>
      <c r="BI18" s="1072"/>
      <c r="BJ18" s="1072"/>
      <c r="BK18" s="1072"/>
      <c r="BL18" s="1072"/>
      <c r="BM18" s="1072"/>
      <c r="BN18" s="1072"/>
      <c r="BO18" s="1072"/>
      <c r="BP18" s="1072"/>
      <c r="BQ18" s="1072"/>
      <c r="BR18" s="1072"/>
      <c r="BS18" s="1072"/>
      <c r="BT18" s="1072"/>
      <c r="BU18" s="1072"/>
      <c r="BV18" s="1072"/>
      <c r="BW18" s="1071"/>
      <c r="BX18" s="1072"/>
      <c r="BY18" s="1072"/>
    </row>
    <row r="19" spans="2:77" ht="15" customHeight="1" x14ac:dyDescent="0.15">
      <c r="B19" s="2625" t="s">
        <v>6838</v>
      </c>
      <c r="C19" s="2625"/>
      <c r="D19" s="2625"/>
      <c r="E19" s="2625"/>
      <c r="F19" s="2625"/>
      <c r="G19" s="2625"/>
      <c r="H19" s="2627"/>
      <c r="I19" s="2627"/>
      <c r="J19" s="2627"/>
      <c r="K19" s="2627"/>
      <c r="L19" s="2627"/>
      <c r="M19" s="2627"/>
      <c r="N19" s="2627"/>
      <c r="O19" s="2627"/>
      <c r="P19" s="1379"/>
      <c r="Q19" s="1379"/>
      <c r="R19" s="1379"/>
      <c r="S19" s="1379"/>
      <c r="T19" s="1379"/>
      <c r="U19" s="1379"/>
      <c r="V19" s="1379"/>
      <c r="W19" s="1379"/>
      <c r="X19" s="1379"/>
      <c r="Y19" s="1379"/>
      <c r="Z19" s="1379"/>
      <c r="AA19" s="1379"/>
      <c r="AB19" s="1379"/>
      <c r="AC19" s="1379"/>
      <c r="AD19" s="1379"/>
      <c r="AE19" s="1379"/>
      <c r="AF19" s="1379"/>
      <c r="AG19" s="1379"/>
      <c r="AH19" s="1379"/>
      <c r="AI19" s="1379"/>
      <c r="AJ19" s="1379"/>
      <c r="AK19" s="1379"/>
      <c r="AL19" s="1052"/>
      <c r="AM19" s="2615" t="s">
        <v>6839</v>
      </c>
      <c r="AN19" s="2615"/>
      <c r="AO19" s="2615"/>
      <c r="AP19" s="2615"/>
      <c r="AQ19" s="2615"/>
      <c r="AR19" s="2615"/>
      <c r="AS19" s="2615"/>
      <c r="AT19" s="2615"/>
      <c r="AU19" s="2616" t="s">
        <v>625</v>
      </c>
      <c r="AV19" s="2616"/>
      <c r="AW19" s="2616"/>
      <c r="AX19" s="2616"/>
      <c r="AY19" s="2616"/>
      <c r="AZ19" s="2616"/>
      <c r="BA19" s="2616"/>
      <c r="BB19" s="2616"/>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1"/>
      <c r="BX19" s="1052"/>
      <c r="BY19" s="1052"/>
    </row>
    <row r="20" spans="2:77" ht="15" customHeight="1" x14ac:dyDescent="0.15">
      <c r="B20" s="1059"/>
      <c r="C20" s="1060"/>
      <c r="D20" s="1060"/>
      <c r="E20" s="1060"/>
      <c r="F20" s="1060"/>
      <c r="G20" s="1060"/>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1"/>
      <c r="AL20" s="1052"/>
      <c r="AM20" s="2608"/>
      <c r="AN20" s="2608"/>
      <c r="AO20" s="2608"/>
      <c r="AP20" s="2608"/>
      <c r="AQ20" s="2608"/>
      <c r="AR20" s="2608"/>
      <c r="AS20" s="2608"/>
      <c r="AT20" s="2608"/>
      <c r="AU20" s="2608"/>
      <c r="AV20" s="2608"/>
      <c r="AW20" s="2608"/>
      <c r="AX20" s="2608"/>
      <c r="AY20" s="2608"/>
      <c r="AZ20" s="2608"/>
      <c r="BA20" s="2608"/>
      <c r="BB20" s="2608"/>
      <c r="BC20" s="1052"/>
      <c r="BD20" s="1052"/>
      <c r="BE20" s="1052"/>
      <c r="BF20" s="1052"/>
      <c r="BG20" s="1052"/>
      <c r="BH20" s="1052"/>
      <c r="BI20" s="1052"/>
      <c r="BJ20" s="1052"/>
      <c r="BK20" s="1052"/>
      <c r="BL20" s="1052"/>
      <c r="BM20" s="1052"/>
      <c r="BN20" s="1052"/>
      <c r="BO20" s="1052"/>
      <c r="BP20" s="1052"/>
      <c r="BQ20" s="1052"/>
      <c r="BR20" s="1052"/>
      <c r="BS20" s="1052"/>
      <c r="BT20" s="1052"/>
      <c r="BU20" s="1052"/>
      <c r="BV20" s="1052"/>
      <c r="BW20" s="1051"/>
      <c r="BX20" s="1052"/>
      <c r="BY20" s="1052"/>
    </row>
    <row r="21" spans="2:77" ht="15" customHeight="1" x14ac:dyDescent="0.15">
      <c r="B21" s="1062"/>
      <c r="C21" s="1063"/>
      <c r="D21" s="1063"/>
      <c r="E21" s="1063"/>
      <c r="F21" s="1063"/>
      <c r="G21" s="1063"/>
      <c r="H21" s="1063"/>
      <c r="I21" s="1063"/>
      <c r="J21" s="1063"/>
      <c r="K21" s="1063"/>
      <c r="L21" s="1063"/>
      <c r="M21" s="1063"/>
      <c r="N21" s="1063"/>
      <c r="O21" s="1063"/>
      <c r="P21" s="1063"/>
      <c r="Q21" s="1063"/>
      <c r="R21" s="1063"/>
      <c r="S21" s="1063"/>
      <c r="T21" s="1063"/>
      <c r="U21" s="1063"/>
      <c r="V21" s="1063"/>
      <c r="W21" s="1063"/>
      <c r="X21" s="1063"/>
      <c r="Y21" s="1063"/>
      <c r="Z21" s="1063"/>
      <c r="AA21" s="1063"/>
      <c r="AB21" s="1063"/>
      <c r="AC21" s="1063"/>
      <c r="AD21" s="1063"/>
      <c r="AE21" s="1063"/>
      <c r="AF21" s="1063"/>
      <c r="AG21" s="1063"/>
      <c r="AH21" s="1063"/>
      <c r="AI21" s="1063"/>
      <c r="AJ21" s="1063"/>
      <c r="AK21" s="1064"/>
      <c r="AL21" s="1052"/>
      <c r="AM21" s="1380" t="str">
        <f>IF(AM20=0,""," 実施日")</f>
        <v/>
      </c>
      <c r="AN21" s="1381"/>
      <c r="AO21" s="1381"/>
      <c r="AP21" s="1381"/>
      <c r="AQ21" s="1381"/>
      <c r="AR21" s="1381"/>
      <c r="AS21" s="1381"/>
      <c r="AT21" s="1381"/>
      <c r="AU21" s="1381"/>
      <c r="AV21" s="1381"/>
      <c r="AW21" s="1382"/>
      <c r="AX21" s="1380"/>
      <c r="AY21" s="2589" t="str">
        <f>IFERROR(IF(AM20=0,"",VLOOKUP(AM20,活動記録写真用,BX21,FALSE)),"")</f>
        <v/>
      </c>
      <c r="AZ21" s="2589"/>
      <c r="BA21" s="2589"/>
      <c r="BB21" s="2589"/>
      <c r="BC21" s="2589"/>
      <c r="BD21" s="2589"/>
      <c r="BE21" s="2589"/>
      <c r="BF21" s="2589"/>
      <c r="BG21" s="2589"/>
      <c r="BH21" s="2589"/>
      <c r="BI21" s="2589"/>
      <c r="BJ21" s="2589"/>
      <c r="BK21" s="2589"/>
      <c r="BL21" s="2589"/>
      <c r="BM21" s="2589"/>
      <c r="BN21" s="2589"/>
      <c r="BO21" s="2589"/>
      <c r="BP21" s="2589"/>
      <c r="BQ21" s="2589"/>
      <c r="BR21" s="2589"/>
      <c r="BS21" s="2589"/>
      <c r="BT21" s="2589"/>
      <c r="BU21" s="2589"/>
      <c r="BV21" s="2590"/>
      <c r="BW21" s="1051"/>
      <c r="BX21" s="1065">
        <v>2</v>
      </c>
      <c r="BY21" s="1052"/>
    </row>
    <row r="22" spans="2:77" ht="15" customHeight="1" x14ac:dyDescent="0.15">
      <c r="B22" s="1062"/>
      <c r="C22" s="1063"/>
      <c r="D22" s="1063"/>
      <c r="E22" s="1063"/>
      <c r="F22" s="1063"/>
      <c r="G22" s="1063"/>
      <c r="H22" s="1063"/>
      <c r="I22" s="1063"/>
      <c r="J22" s="1063"/>
      <c r="K22" s="1063"/>
      <c r="L22" s="1063"/>
      <c r="M22" s="1063"/>
      <c r="N22" s="1063"/>
      <c r="O22" s="1063"/>
      <c r="P22" s="1063"/>
      <c r="Q22" s="1063"/>
      <c r="R22" s="1063"/>
      <c r="S22" s="1063"/>
      <c r="T22" s="1063"/>
      <c r="U22" s="1063"/>
      <c r="V22" s="1063"/>
      <c r="W22" s="1063"/>
      <c r="X22" s="1063"/>
      <c r="Y22" s="1063"/>
      <c r="Z22" s="1063"/>
      <c r="AA22" s="1063"/>
      <c r="AB22" s="1063"/>
      <c r="AC22" s="1063"/>
      <c r="AD22" s="1063"/>
      <c r="AE22" s="1063"/>
      <c r="AF22" s="1063"/>
      <c r="AG22" s="1063"/>
      <c r="AH22" s="1063"/>
      <c r="AI22" s="1063"/>
      <c r="AJ22" s="1063"/>
      <c r="AK22" s="1064"/>
      <c r="AL22" s="1052"/>
      <c r="AM22" s="1380" t="str">
        <f>IF(AM20=0,""," 支払区分")</f>
        <v/>
      </c>
      <c r="AN22" s="1383"/>
      <c r="AO22" s="1383"/>
      <c r="AP22" s="1383"/>
      <c r="AQ22" s="1383"/>
      <c r="AR22" s="1383"/>
      <c r="AS22" s="1383"/>
      <c r="AT22" s="1383"/>
      <c r="AU22" s="1383"/>
      <c r="AV22" s="1383"/>
      <c r="AW22" s="1382"/>
      <c r="AX22" s="1380"/>
      <c r="AY22" s="2591" t="str">
        <f>IFERROR(IF(AU20=0,"",IF(AU20=999,VLOOKUP(AM20,活動記録写真用,BY22,FALSE),VLOOKUP(AU20,【選択肢】!$T$3:$X$90,BX22,FALSE))),"")</f>
        <v/>
      </c>
      <c r="AZ22" s="2591"/>
      <c r="BA22" s="2591"/>
      <c r="BB22" s="2591"/>
      <c r="BC22" s="2591"/>
      <c r="BD22" s="2591"/>
      <c r="BE22" s="2591"/>
      <c r="BF22" s="2591"/>
      <c r="BG22" s="2591"/>
      <c r="BH22" s="2591"/>
      <c r="BI22" s="2591"/>
      <c r="BJ22" s="2591"/>
      <c r="BK22" s="2591"/>
      <c r="BL22" s="2591"/>
      <c r="BM22" s="2591"/>
      <c r="BN22" s="2591"/>
      <c r="BO22" s="2591"/>
      <c r="BP22" s="2591"/>
      <c r="BQ22" s="2591"/>
      <c r="BR22" s="2591"/>
      <c r="BS22" s="2591"/>
      <c r="BT22" s="2591"/>
      <c r="BU22" s="2591"/>
      <c r="BV22" s="2592"/>
      <c r="BW22" s="1051"/>
      <c r="BX22" s="1066">
        <v>2</v>
      </c>
      <c r="BY22" s="1067">
        <v>13</v>
      </c>
    </row>
    <row r="23" spans="2:77" ht="15" customHeight="1" x14ac:dyDescent="0.15">
      <c r="B23" s="1062"/>
      <c r="C23" s="1063"/>
      <c r="D23" s="1063"/>
      <c r="E23" s="1063"/>
      <c r="F23" s="1063"/>
      <c r="G23" s="1063"/>
      <c r="H23" s="1063"/>
      <c r="I23" s="1063"/>
      <c r="J23" s="1063"/>
      <c r="K23" s="1063"/>
      <c r="L23" s="1063"/>
      <c r="M23" s="1063"/>
      <c r="N23" s="1063"/>
      <c r="O23" s="1063"/>
      <c r="P23" s="1063"/>
      <c r="Q23" s="1063"/>
      <c r="R23" s="1063"/>
      <c r="S23" s="1063"/>
      <c r="T23" s="1063"/>
      <c r="U23" s="1063"/>
      <c r="V23" s="1063"/>
      <c r="W23" s="1063"/>
      <c r="X23" s="1063"/>
      <c r="Y23" s="1063"/>
      <c r="Z23" s="1063"/>
      <c r="AA23" s="1063"/>
      <c r="AB23" s="1063"/>
      <c r="AC23" s="1063"/>
      <c r="AD23" s="1063"/>
      <c r="AE23" s="1063"/>
      <c r="AF23" s="1063"/>
      <c r="AG23" s="1063"/>
      <c r="AH23" s="1063"/>
      <c r="AI23" s="1063"/>
      <c r="AJ23" s="1063"/>
      <c r="AK23" s="1064"/>
      <c r="AL23" s="1052"/>
      <c r="AM23" s="1380" t="str">
        <f>IF(AM20=0,""," 活動区分")</f>
        <v/>
      </c>
      <c r="AN23" s="1381"/>
      <c r="AO23" s="1381"/>
      <c r="AP23" s="1381"/>
      <c r="AQ23" s="1381"/>
      <c r="AR23" s="1381"/>
      <c r="AS23" s="1381"/>
      <c r="AT23" s="1381"/>
      <c r="AU23" s="1381"/>
      <c r="AV23" s="1381"/>
      <c r="AW23" s="1382"/>
      <c r="AX23" s="1380"/>
      <c r="AY23" s="2591" t="str">
        <f>IFERROR(IF(AU20=0,"",IF(AU20=999,VLOOKUP(AM20,活動記録写真用,BY23,FALSE),VLOOKUP(AU20,【選択肢】!$T$3:$X$90,BX23,FALSE))),"")</f>
        <v/>
      </c>
      <c r="AZ23" s="2591"/>
      <c r="BA23" s="2591"/>
      <c r="BB23" s="2591"/>
      <c r="BC23" s="2591"/>
      <c r="BD23" s="2591"/>
      <c r="BE23" s="2591"/>
      <c r="BF23" s="2591"/>
      <c r="BG23" s="2591"/>
      <c r="BH23" s="2591"/>
      <c r="BI23" s="2591"/>
      <c r="BJ23" s="2591"/>
      <c r="BK23" s="2591"/>
      <c r="BL23" s="2591"/>
      <c r="BM23" s="2591"/>
      <c r="BN23" s="2591"/>
      <c r="BO23" s="2591"/>
      <c r="BP23" s="2591"/>
      <c r="BQ23" s="2591"/>
      <c r="BR23" s="2591"/>
      <c r="BS23" s="2591"/>
      <c r="BT23" s="2591"/>
      <c r="BU23" s="2591"/>
      <c r="BV23" s="2592"/>
      <c r="BW23" s="1051"/>
      <c r="BX23" s="1066">
        <v>3</v>
      </c>
      <c r="BY23" s="1067">
        <v>14</v>
      </c>
    </row>
    <row r="24" spans="2:77" x14ac:dyDescent="0.15">
      <c r="B24" s="1062"/>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4"/>
      <c r="AL24" s="1052"/>
      <c r="AM24" s="2593" t="str">
        <f>IF(AM20=0,""," 活動項目")</f>
        <v/>
      </c>
      <c r="AN24" s="2594"/>
      <c r="AO24" s="2594"/>
      <c r="AP24" s="2594"/>
      <c r="AQ24" s="2594"/>
      <c r="AR24" s="2594"/>
      <c r="AS24" s="2594"/>
      <c r="AT24" s="2594"/>
      <c r="AU24" s="2594"/>
      <c r="AV24" s="2594"/>
      <c r="AW24" s="2595"/>
      <c r="AX24" s="1384"/>
      <c r="AY24" s="2602" t="str">
        <f>IFERROR(IF(AU20=0,"",IF(AU20=999,VLOOKUP(AM20,活動記録写真用,BY24,FALSE),VLOOKUP(AU20,【選択肢】!$T$3:$X$90,BX24,FALSE))),"")</f>
        <v/>
      </c>
      <c r="AZ24" s="2602"/>
      <c r="BA24" s="2602"/>
      <c r="BB24" s="2602"/>
      <c r="BC24" s="2602"/>
      <c r="BD24" s="2602"/>
      <c r="BE24" s="2602"/>
      <c r="BF24" s="2602"/>
      <c r="BG24" s="2602"/>
      <c r="BH24" s="2602"/>
      <c r="BI24" s="2602"/>
      <c r="BJ24" s="2602"/>
      <c r="BK24" s="2602"/>
      <c r="BL24" s="2602"/>
      <c r="BM24" s="2602"/>
      <c r="BN24" s="2602"/>
      <c r="BO24" s="2602"/>
      <c r="BP24" s="2602"/>
      <c r="BQ24" s="2602"/>
      <c r="BR24" s="2602"/>
      <c r="BS24" s="2602"/>
      <c r="BT24" s="2602"/>
      <c r="BU24" s="2602"/>
      <c r="BV24" s="2603"/>
      <c r="BW24" s="1051"/>
      <c r="BX24" s="2618">
        <v>5</v>
      </c>
      <c r="BY24" s="2617">
        <v>15</v>
      </c>
    </row>
    <row r="25" spans="2:77" x14ac:dyDescent="0.15">
      <c r="B25" s="1062"/>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4"/>
      <c r="AL25" s="1052"/>
      <c r="AM25" s="2596"/>
      <c r="AN25" s="2597"/>
      <c r="AO25" s="2597"/>
      <c r="AP25" s="2597"/>
      <c r="AQ25" s="2597"/>
      <c r="AR25" s="2597"/>
      <c r="AS25" s="2597"/>
      <c r="AT25" s="2597"/>
      <c r="AU25" s="2597"/>
      <c r="AV25" s="2597"/>
      <c r="AW25" s="2598"/>
      <c r="AX25" s="1385"/>
      <c r="AY25" s="2604"/>
      <c r="AZ25" s="2604"/>
      <c r="BA25" s="2604"/>
      <c r="BB25" s="2604"/>
      <c r="BC25" s="2604"/>
      <c r="BD25" s="2604"/>
      <c r="BE25" s="2604"/>
      <c r="BF25" s="2604"/>
      <c r="BG25" s="2604"/>
      <c r="BH25" s="2604"/>
      <c r="BI25" s="2604"/>
      <c r="BJ25" s="2604"/>
      <c r="BK25" s="2604"/>
      <c r="BL25" s="2604"/>
      <c r="BM25" s="2604"/>
      <c r="BN25" s="2604"/>
      <c r="BO25" s="2604"/>
      <c r="BP25" s="2604"/>
      <c r="BQ25" s="2604"/>
      <c r="BR25" s="2604"/>
      <c r="BS25" s="2604"/>
      <c r="BT25" s="2604"/>
      <c r="BU25" s="2604"/>
      <c r="BV25" s="2605"/>
      <c r="BW25" s="1051"/>
      <c r="BX25" s="2618"/>
      <c r="BY25" s="2617"/>
    </row>
    <row r="26" spans="2:77" x14ac:dyDescent="0.15">
      <c r="B26" s="1062"/>
      <c r="C26" s="1063"/>
      <c r="D26" s="1063"/>
      <c r="E26" s="1063"/>
      <c r="F26" s="1063"/>
      <c r="G26" s="1063"/>
      <c r="H26" s="1063"/>
      <c r="I26" s="1063"/>
      <c r="J26" s="1063"/>
      <c r="K26" s="1063"/>
      <c r="L26" s="1063"/>
      <c r="M26" s="1063"/>
      <c r="N26" s="1063"/>
      <c r="O26" s="1063"/>
      <c r="P26" s="1063"/>
      <c r="Q26" s="1063"/>
      <c r="R26" s="1063"/>
      <c r="S26" s="1063"/>
      <c r="T26" s="1063"/>
      <c r="U26" s="1063"/>
      <c r="V26" s="1063"/>
      <c r="W26" s="1063"/>
      <c r="X26" s="1063"/>
      <c r="Y26" s="1063"/>
      <c r="Z26" s="1063"/>
      <c r="AA26" s="1063"/>
      <c r="AB26" s="1063"/>
      <c r="AC26" s="1063"/>
      <c r="AD26" s="1063"/>
      <c r="AE26" s="1063"/>
      <c r="AF26" s="1063"/>
      <c r="AG26" s="1063"/>
      <c r="AH26" s="1063"/>
      <c r="AI26" s="1063"/>
      <c r="AJ26" s="1063"/>
      <c r="AK26" s="1064"/>
      <c r="AL26" s="1052"/>
      <c r="AM26" s="2596"/>
      <c r="AN26" s="2597"/>
      <c r="AO26" s="2597"/>
      <c r="AP26" s="2597"/>
      <c r="AQ26" s="2597"/>
      <c r="AR26" s="2597"/>
      <c r="AS26" s="2597"/>
      <c r="AT26" s="2597"/>
      <c r="AU26" s="2597"/>
      <c r="AV26" s="2597"/>
      <c r="AW26" s="2598"/>
      <c r="AX26" s="1385"/>
      <c r="AY26" s="2604"/>
      <c r="AZ26" s="2604"/>
      <c r="BA26" s="2604"/>
      <c r="BB26" s="2604"/>
      <c r="BC26" s="2604"/>
      <c r="BD26" s="2604"/>
      <c r="BE26" s="2604"/>
      <c r="BF26" s="2604"/>
      <c r="BG26" s="2604"/>
      <c r="BH26" s="2604"/>
      <c r="BI26" s="2604"/>
      <c r="BJ26" s="2604"/>
      <c r="BK26" s="2604"/>
      <c r="BL26" s="2604"/>
      <c r="BM26" s="2604"/>
      <c r="BN26" s="2604"/>
      <c r="BO26" s="2604"/>
      <c r="BP26" s="2604"/>
      <c r="BQ26" s="2604"/>
      <c r="BR26" s="2604"/>
      <c r="BS26" s="2604"/>
      <c r="BT26" s="2604"/>
      <c r="BU26" s="2604"/>
      <c r="BV26" s="2605"/>
      <c r="BW26" s="1051"/>
      <c r="BX26" s="2618"/>
      <c r="BY26" s="2617"/>
    </row>
    <row r="27" spans="2:77" x14ac:dyDescent="0.15">
      <c r="B27" s="1062"/>
      <c r="C27" s="1063"/>
      <c r="D27" s="1063"/>
      <c r="E27" s="1063"/>
      <c r="F27" s="1063"/>
      <c r="G27" s="1063"/>
      <c r="H27" s="1063"/>
      <c r="I27" s="1063"/>
      <c r="J27" s="1063"/>
      <c r="K27" s="1063"/>
      <c r="L27" s="1063"/>
      <c r="M27" s="1063"/>
      <c r="N27" s="1063"/>
      <c r="O27" s="1063"/>
      <c r="P27" s="1063"/>
      <c r="Q27" s="1063"/>
      <c r="R27" s="1063"/>
      <c r="S27" s="1063"/>
      <c r="T27" s="1063"/>
      <c r="U27" s="1063"/>
      <c r="V27" s="1063"/>
      <c r="W27" s="1063"/>
      <c r="X27" s="1063"/>
      <c r="Y27" s="1063"/>
      <c r="Z27" s="1063"/>
      <c r="AA27" s="1063"/>
      <c r="AB27" s="1063"/>
      <c r="AC27" s="1063"/>
      <c r="AD27" s="1063"/>
      <c r="AE27" s="1063"/>
      <c r="AF27" s="1063"/>
      <c r="AG27" s="1063"/>
      <c r="AH27" s="1063"/>
      <c r="AI27" s="1063"/>
      <c r="AJ27" s="1063"/>
      <c r="AK27" s="1064"/>
      <c r="AL27" s="1052"/>
      <c r="AM27" s="2599"/>
      <c r="AN27" s="2600"/>
      <c r="AO27" s="2600"/>
      <c r="AP27" s="2600"/>
      <c r="AQ27" s="2600"/>
      <c r="AR27" s="2600"/>
      <c r="AS27" s="2600"/>
      <c r="AT27" s="2600"/>
      <c r="AU27" s="2600"/>
      <c r="AV27" s="2600"/>
      <c r="AW27" s="2601"/>
      <c r="AX27" s="1385"/>
      <c r="AY27" s="2606"/>
      <c r="AZ27" s="2606"/>
      <c r="BA27" s="2606"/>
      <c r="BB27" s="2606"/>
      <c r="BC27" s="2606"/>
      <c r="BD27" s="2606"/>
      <c r="BE27" s="2606"/>
      <c r="BF27" s="2606"/>
      <c r="BG27" s="2606"/>
      <c r="BH27" s="2606"/>
      <c r="BI27" s="2606"/>
      <c r="BJ27" s="2606"/>
      <c r="BK27" s="2606"/>
      <c r="BL27" s="2606"/>
      <c r="BM27" s="2606"/>
      <c r="BN27" s="2606"/>
      <c r="BO27" s="2606"/>
      <c r="BP27" s="2606"/>
      <c r="BQ27" s="2606"/>
      <c r="BR27" s="2606"/>
      <c r="BS27" s="2606"/>
      <c r="BT27" s="2606"/>
      <c r="BU27" s="2606"/>
      <c r="BV27" s="2607"/>
      <c r="BW27" s="1051"/>
      <c r="BX27" s="2618"/>
      <c r="BY27" s="2617"/>
    </row>
    <row r="28" spans="2:77" ht="15" customHeight="1" x14ac:dyDescent="0.15">
      <c r="B28" s="1062"/>
      <c r="C28" s="1063"/>
      <c r="D28" s="1063"/>
      <c r="E28" s="1063"/>
      <c r="F28" s="1063"/>
      <c r="G28" s="1063"/>
      <c r="H28" s="1063"/>
      <c r="I28" s="1063"/>
      <c r="J28" s="1063"/>
      <c r="K28" s="1063"/>
      <c r="L28" s="1063"/>
      <c r="M28" s="1063"/>
      <c r="N28" s="1063"/>
      <c r="O28" s="1063"/>
      <c r="P28" s="1063"/>
      <c r="Q28" s="1063"/>
      <c r="R28" s="1063"/>
      <c r="S28" s="1063"/>
      <c r="T28" s="1063"/>
      <c r="U28" s="1063"/>
      <c r="V28" s="1063"/>
      <c r="W28" s="1063"/>
      <c r="X28" s="1063"/>
      <c r="Y28" s="1063"/>
      <c r="Z28" s="1063"/>
      <c r="AA28" s="1063"/>
      <c r="AB28" s="1063"/>
      <c r="AC28" s="1063"/>
      <c r="AD28" s="1063"/>
      <c r="AE28" s="1063"/>
      <c r="AF28" s="1063"/>
      <c r="AG28" s="1063"/>
      <c r="AH28" s="1063"/>
      <c r="AI28" s="1063"/>
      <c r="AJ28" s="1063"/>
      <c r="AK28" s="1064"/>
      <c r="AL28" s="1052"/>
      <c r="AM28" s="2593" t="str">
        <f>IF(AM20=0,""," 備考")</f>
        <v/>
      </c>
      <c r="AN28" s="2594"/>
      <c r="AO28" s="2594"/>
      <c r="AP28" s="2594"/>
      <c r="AQ28" s="2594"/>
      <c r="AR28" s="2594"/>
      <c r="AS28" s="2594"/>
      <c r="AT28" s="2594"/>
      <c r="AU28" s="2594"/>
      <c r="AV28" s="2594"/>
      <c r="AW28" s="2595"/>
      <c r="AX28" s="1386"/>
      <c r="AY28" s="2602" t="str">
        <f>IFERROR(IF(AM20=0,"",IF((VLOOKUP(AM20,活動記録写真用,BX28,FALSE))="","",VLOOKUP(AM20,活動記録写真用,BX28,FALSE))),"")</f>
        <v/>
      </c>
      <c r="AZ28" s="2602"/>
      <c r="BA28" s="2602"/>
      <c r="BB28" s="2602"/>
      <c r="BC28" s="2602"/>
      <c r="BD28" s="2602"/>
      <c r="BE28" s="2602"/>
      <c r="BF28" s="2602"/>
      <c r="BG28" s="2602"/>
      <c r="BH28" s="2602"/>
      <c r="BI28" s="2602"/>
      <c r="BJ28" s="2602"/>
      <c r="BK28" s="2602"/>
      <c r="BL28" s="2602"/>
      <c r="BM28" s="2602"/>
      <c r="BN28" s="2602"/>
      <c r="BO28" s="2602"/>
      <c r="BP28" s="2602"/>
      <c r="BQ28" s="2602"/>
      <c r="BR28" s="2602"/>
      <c r="BS28" s="2602"/>
      <c r="BT28" s="2602"/>
      <c r="BU28" s="2602"/>
      <c r="BV28" s="2603"/>
      <c r="BW28" s="1051"/>
      <c r="BX28" s="1066">
        <v>16</v>
      </c>
      <c r="BY28" s="1052"/>
    </row>
    <row r="29" spans="2:77" ht="15" customHeight="1" x14ac:dyDescent="0.15">
      <c r="B29" s="1062"/>
      <c r="C29" s="1063"/>
      <c r="D29" s="1063"/>
      <c r="E29" s="1063"/>
      <c r="F29" s="1063"/>
      <c r="G29" s="1063"/>
      <c r="H29" s="1063"/>
      <c r="I29" s="1063"/>
      <c r="J29" s="1063"/>
      <c r="K29" s="1063"/>
      <c r="L29" s="1063"/>
      <c r="M29" s="1063"/>
      <c r="N29" s="1063"/>
      <c r="O29" s="1063"/>
      <c r="P29" s="1063"/>
      <c r="Q29" s="1063"/>
      <c r="R29" s="1063"/>
      <c r="S29" s="1063"/>
      <c r="T29" s="1063"/>
      <c r="U29" s="1063"/>
      <c r="V29" s="1063"/>
      <c r="W29" s="1063"/>
      <c r="X29" s="1063"/>
      <c r="Y29" s="1063"/>
      <c r="Z29" s="1063"/>
      <c r="AA29" s="1063"/>
      <c r="AB29" s="1063"/>
      <c r="AC29" s="1063"/>
      <c r="AD29" s="1063"/>
      <c r="AE29" s="1063"/>
      <c r="AF29" s="1063"/>
      <c r="AG29" s="1063"/>
      <c r="AH29" s="1063"/>
      <c r="AI29" s="1063"/>
      <c r="AJ29" s="1063"/>
      <c r="AK29" s="1064"/>
      <c r="AL29" s="1052"/>
      <c r="AM29" s="2599"/>
      <c r="AN29" s="2600"/>
      <c r="AO29" s="2600"/>
      <c r="AP29" s="2600"/>
      <c r="AQ29" s="2600"/>
      <c r="AR29" s="2600"/>
      <c r="AS29" s="2600"/>
      <c r="AT29" s="2600"/>
      <c r="AU29" s="2600"/>
      <c r="AV29" s="2600"/>
      <c r="AW29" s="2601"/>
      <c r="AX29" s="1387"/>
      <c r="AY29" s="2606"/>
      <c r="AZ29" s="2606"/>
      <c r="BA29" s="2606"/>
      <c r="BB29" s="2606"/>
      <c r="BC29" s="2606"/>
      <c r="BD29" s="2606"/>
      <c r="BE29" s="2606"/>
      <c r="BF29" s="2606"/>
      <c r="BG29" s="2606"/>
      <c r="BH29" s="2606"/>
      <c r="BI29" s="2606"/>
      <c r="BJ29" s="2606"/>
      <c r="BK29" s="2606"/>
      <c r="BL29" s="2606"/>
      <c r="BM29" s="2606"/>
      <c r="BN29" s="2606"/>
      <c r="BO29" s="2606"/>
      <c r="BP29" s="2606"/>
      <c r="BQ29" s="2606"/>
      <c r="BR29" s="2606"/>
      <c r="BS29" s="2606"/>
      <c r="BT29" s="2606"/>
      <c r="BU29" s="2606"/>
      <c r="BV29" s="2607"/>
      <c r="BW29" s="1051"/>
      <c r="BX29" s="1052"/>
      <c r="BY29" s="1052"/>
    </row>
    <row r="30" spans="2:77" ht="15" customHeight="1" x14ac:dyDescent="0.15">
      <c r="B30" s="1062"/>
      <c r="C30" s="1063"/>
      <c r="D30" s="1063"/>
      <c r="E30" s="1063"/>
      <c r="F30" s="1063"/>
      <c r="G30" s="1063"/>
      <c r="H30" s="1063"/>
      <c r="I30" s="1063"/>
      <c r="J30" s="1063"/>
      <c r="K30" s="1063"/>
      <c r="L30" s="1063"/>
      <c r="M30" s="1063"/>
      <c r="N30" s="1063"/>
      <c r="O30" s="1063"/>
      <c r="P30" s="1063"/>
      <c r="Q30" s="1063"/>
      <c r="R30" s="1063"/>
      <c r="S30" s="1063"/>
      <c r="T30" s="1063"/>
      <c r="U30" s="1063"/>
      <c r="V30" s="1063"/>
      <c r="W30" s="1063"/>
      <c r="X30" s="1063"/>
      <c r="Y30" s="1063"/>
      <c r="Z30" s="1063"/>
      <c r="AA30" s="1063"/>
      <c r="AB30" s="1063"/>
      <c r="AC30" s="1063"/>
      <c r="AD30" s="1063"/>
      <c r="AE30" s="1063"/>
      <c r="AF30" s="1063"/>
      <c r="AG30" s="1063"/>
      <c r="AH30" s="1063"/>
      <c r="AI30" s="1063"/>
      <c r="AJ30" s="1063"/>
      <c r="AK30" s="1064"/>
      <c r="AL30" s="1052"/>
      <c r="AM30" s="2619"/>
      <c r="AN30" s="2620"/>
      <c r="AO30" s="2620"/>
      <c r="AP30" s="2620"/>
      <c r="AQ30" s="2620"/>
      <c r="AR30" s="2620"/>
      <c r="AS30" s="2620"/>
      <c r="AT30" s="2620"/>
      <c r="AU30" s="2620"/>
      <c r="AV30" s="2620"/>
      <c r="AW30" s="2621"/>
      <c r="AX30" s="2622"/>
      <c r="AY30" s="2623"/>
      <c r="AZ30" s="2623"/>
      <c r="BA30" s="2623"/>
      <c r="BB30" s="2623"/>
      <c r="BC30" s="2623"/>
      <c r="BD30" s="2623"/>
      <c r="BE30" s="2623"/>
      <c r="BF30" s="2623"/>
      <c r="BG30" s="2623"/>
      <c r="BH30" s="2623"/>
      <c r="BI30" s="2623"/>
      <c r="BJ30" s="2623"/>
      <c r="BK30" s="2623"/>
      <c r="BL30" s="2623"/>
      <c r="BM30" s="2623"/>
      <c r="BN30" s="2623"/>
      <c r="BO30" s="2623"/>
      <c r="BP30" s="2623"/>
      <c r="BQ30" s="2623"/>
      <c r="BR30" s="2623"/>
      <c r="BS30" s="2623"/>
      <c r="BT30" s="2623"/>
      <c r="BU30" s="2623"/>
      <c r="BV30" s="2624"/>
      <c r="BW30" s="1051"/>
      <c r="BX30" s="1052"/>
      <c r="BY30" s="1052"/>
    </row>
    <row r="31" spans="2:77" ht="15" customHeight="1" x14ac:dyDescent="0.15">
      <c r="B31" s="1062"/>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c r="AI31" s="1063"/>
      <c r="AJ31" s="1063"/>
      <c r="AK31" s="1064"/>
      <c r="AL31" s="1052"/>
      <c r="AM31" s="2619"/>
      <c r="AN31" s="2620"/>
      <c r="AO31" s="2620"/>
      <c r="AP31" s="2620"/>
      <c r="AQ31" s="2620"/>
      <c r="AR31" s="2620"/>
      <c r="AS31" s="2620"/>
      <c r="AT31" s="2620"/>
      <c r="AU31" s="2620"/>
      <c r="AV31" s="2620"/>
      <c r="AW31" s="2621"/>
      <c r="AX31" s="2622"/>
      <c r="AY31" s="2623"/>
      <c r="AZ31" s="2623"/>
      <c r="BA31" s="2623"/>
      <c r="BB31" s="2623"/>
      <c r="BC31" s="2623"/>
      <c r="BD31" s="2623"/>
      <c r="BE31" s="2623"/>
      <c r="BF31" s="2623"/>
      <c r="BG31" s="2623"/>
      <c r="BH31" s="2623"/>
      <c r="BI31" s="2623"/>
      <c r="BJ31" s="2623"/>
      <c r="BK31" s="2623"/>
      <c r="BL31" s="2623"/>
      <c r="BM31" s="2623"/>
      <c r="BN31" s="2623"/>
      <c r="BO31" s="2623"/>
      <c r="BP31" s="2623"/>
      <c r="BQ31" s="2623"/>
      <c r="BR31" s="2623"/>
      <c r="BS31" s="2623"/>
      <c r="BT31" s="2623"/>
      <c r="BU31" s="2623"/>
      <c r="BV31" s="2624"/>
      <c r="BW31" s="1051"/>
      <c r="BX31" s="1052"/>
      <c r="BY31" s="1052"/>
    </row>
    <row r="32" spans="2:77" ht="15" customHeight="1" x14ac:dyDescent="0.15">
      <c r="B32" s="1068"/>
      <c r="C32" s="1069"/>
      <c r="D32" s="1069"/>
      <c r="E32" s="1069"/>
      <c r="F32" s="1069"/>
      <c r="G32" s="1069"/>
      <c r="H32" s="1069"/>
      <c r="I32" s="1069"/>
      <c r="J32" s="1069"/>
      <c r="K32" s="1069"/>
      <c r="L32" s="1069"/>
      <c r="M32" s="1069"/>
      <c r="N32" s="1069"/>
      <c r="O32" s="1069"/>
      <c r="P32" s="1069"/>
      <c r="Q32" s="1069"/>
      <c r="R32" s="1069"/>
      <c r="S32" s="1069"/>
      <c r="T32" s="1069"/>
      <c r="U32" s="1069"/>
      <c r="V32" s="1069"/>
      <c r="W32" s="1069"/>
      <c r="X32" s="1069"/>
      <c r="Y32" s="1069"/>
      <c r="Z32" s="1069"/>
      <c r="AA32" s="1069"/>
      <c r="AB32" s="1069"/>
      <c r="AC32" s="1069"/>
      <c r="AD32" s="1069"/>
      <c r="AE32" s="1069"/>
      <c r="AF32" s="1069"/>
      <c r="AG32" s="1069"/>
      <c r="AH32" s="1069"/>
      <c r="AI32" s="1069"/>
      <c r="AJ32" s="1069"/>
      <c r="AK32" s="1070"/>
      <c r="AL32" s="1052"/>
      <c r="AM32" s="2619"/>
      <c r="AN32" s="2620"/>
      <c r="AO32" s="2620"/>
      <c r="AP32" s="2620"/>
      <c r="AQ32" s="2620"/>
      <c r="AR32" s="2620"/>
      <c r="AS32" s="2620"/>
      <c r="AT32" s="2620"/>
      <c r="AU32" s="2620"/>
      <c r="AV32" s="2620"/>
      <c r="AW32" s="2621"/>
      <c r="AX32" s="2622"/>
      <c r="AY32" s="2623"/>
      <c r="AZ32" s="2623"/>
      <c r="BA32" s="2623"/>
      <c r="BB32" s="2623"/>
      <c r="BC32" s="2623"/>
      <c r="BD32" s="2623"/>
      <c r="BE32" s="2623"/>
      <c r="BF32" s="2623"/>
      <c r="BG32" s="2623"/>
      <c r="BH32" s="2623"/>
      <c r="BI32" s="2623"/>
      <c r="BJ32" s="2623"/>
      <c r="BK32" s="2623"/>
      <c r="BL32" s="2623"/>
      <c r="BM32" s="2623"/>
      <c r="BN32" s="2623"/>
      <c r="BO32" s="2623"/>
      <c r="BP32" s="2623"/>
      <c r="BQ32" s="2623"/>
      <c r="BR32" s="2623"/>
      <c r="BS32" s="2623"/>
      <c r="BT32" s="2623"/>
      <c r="BU32" s="2623"/>
      <c r="BV32" s="2624"/>
      <c r="BW32" s="1051"/>
      <c r="BX32" s="1052"/>
      <c r="BY32" s="1052"/>
    </row>
    <row r="33" spans="2:77" x14ac:dyDescent="0.15">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072"/>
      <c r="AL33" s="1072"/>
      <c r="AM33" s="1073"/>
      <c r="AN33" s="1073"/>
      <c r="AO33" s="1073"/>
      <c r="AP33" s="1073"/>
      <c r="AQ33" s="1073"/>
      <c r="AR33" s="1073"/>
      <c r="AS33" s="1073"/>
      <c r="AT33" s="1073"/>
      <c r="AU33" s="1073"/>
      <c r="AV33" s="1073"/>
      <c r="AW33" s="1073"/>
      <c r="AX33" s="1072"/>
      <c r="AY33" s="1072"/>
      <c r="AZ33" s="1072"/>
      <c r="BA33" s="1072"/>
      <c r="BB33" s="1072"/>
      <c r="BC33" s="1072"/>
      <c r="BD33" s="1072"/>
      <c r="BE33" s="1072"/>
      <c r="BF33" s="1072"/>
      <c r="BG33" s="1072"/>
      <c r="BH33" s="1072"/>
      <c r="BI33" s="1072"/>
      <c r="BJ33" s="1072"/>
      <c r="BK33" s="1072"/>
      <c r="BL33" s="1072"/>
      <c r="BM33" s="1072"/>
      <c r="BN33" s="1072"/>
      <c r="BO33" s="1072"/>
      <c r="BP33" s="1072"/>
      <c r="BQ33" s="1072"/>
      <c r="BR33" s="1072"/>
      <c r="BS33" s="1072"/>
      <c r="BT33" s="1072"/>
      <c r="BU33" s="1072"/>
      <c r="BV33" s="1072"/>
      <c r="BW33" s="1071"/>
      <c r="BX33" s="1072"/>
      <c r="BY33" s="1072"/>
    </row>
    <row r="34" spans="2:77" ht="15" customHeight="1" x14ac:dyDescent="0.15">
      <c r="B34" s="2625" t="s">
        <v>6838</v>
      </c>
      <c r="C34" s="2625"/>
      <c r="D34" s="2625"/>
      <c r="E34" s="2625"/>
      <c r="F34" s="2625"/>
      <c r="G34" s="2625"/>
      <c r="H34" s="2627"/>
      <c r="I34" s="2627"/>
      <c r="J34" s="2627"/>
      <c r="K34" s="2627"/>
      <c r="L34" s="2627"/>
      <c r="M34" s="2627"/>
      <c r="N34" s="2627"/>
      <c r="O34" s="2627"/>
      <c r="P34" s="1379"/>
      <c r="Q34" s="1379"/>
      <c r="R34" s="1379"/>
      <c r="S34" s="1379"/>
      <c r="T34" s="1379"/>
      <c r="U34" s="1379"/>
      <c r="V34" s="1379"/>
      <c r="W34" s="1379"/>
      <c r="X34" s="1379"/>
      <c r="Y34" s="1379"/>
      <c r="Z34" s="1379"/>
      <c r="AA34" s="1379"/>
      <c r="AB34" s="1379"/>
      <c r="AC34" s="1379"/>
      <c r="AD34" s="1379"/>
      <c r="AE34" s="1379"/>
      <c r="AF34" s="1379"/>
      <c r="AG34" s="1379"/>
      <c r="AH34" s="1379"/>
      <c r="AI34" s="1379"/>
      <c r="AJ34" s="1379"/>
      <c r="AK34" s="1379"/>
      <c r="AL34" s="1052"/>
      <c r="AM34" s="2615" t="s">
        <v>6839</v>
      </c>
      <c r="AN34" s="2615"/>
      <c r="AO34" s="2615"/>
      <c r="AP34" s="2615"/>
      <c r="AQ34" s="2615"/>
      <c r="AR34" s="2615"/>
      <c r="AS34" s="2615"/>
      <c r="AT34" s="2615"/>
      <c r="AU34" s="2616" t="s">
        <v>625</v>
      </c>
      <c r="AV34" s="2616"/>
      <c r="AW34" s="2616"/>
      <c r="AX34" s="2616"/>
      <c r="AY34" s="2616"/>
      <c r="AZ34" s="2616"/>
      <c r="BA34" s="2616"/>
      <c r="BB34" s="2616"/>
      <c r="BC34" s="1052"/>
      <c r="BD34" s="1052"/>
      <c r="BE34" s="1052"/>
      <c r="BF34" s="1052"/>
      <c r="BG34" s="1052"/>
      <c r="BH34" s="1052"/>
      <c r="BI34" s="1052"/>
      <c r="BJ34" s="1052"/>
      <c r="BK34" s="1052"/>
      <c r="BL34" s="1052"/>
      <c r="BM34" s="1052"/>
      <c r="BN34" s="1052"/>
      <c r="BO34" s="1052"/>
      <c r="BP34" s="1052"/>
      <c r="BQ34" s="1052"/>
      <c r="BR34" s="1052"/>
      <c r="BS34" s="1052"/>
      <c r="BT34" s="1052"/>
      <c r="BU34" s="1052"/>
      <c r="BV34" s="1052"/>
      <c r="BW34" s="1051"/>
      <c r="BX34" s="1052"/>
      <c r="BY34" s="1052"/>
    </row>
    <row r="35" spans="2:77" ht="15" customHeight="1" x14ac:dyDescent="0.15">
      <c r="B35" s="1059"/>
      <c r="C35" s="1060"/>
      <c r="D35" s="1060"/>
      <c r="E35" s="1060"/>
      <c r="F35" s="1060"/>
      <c r="G35" s="1060"/>
      <c r="H35" s="1060"/>
      <c r="I35" s="1060"/>
      <c r="J35" s="1060"/>
      <c r="K35" s="1060"/>
      <c r="L35" s="1060"/>
      <c r="M35" s="1060"/>
      <c r="N35" s="1060"/>
      <c r="O35" s="1060"/>
      <c r="P35" s="1060"/>
      <c r="Q35" s="1060"/>
      <c r="R35" s="1060"/>
      <c r="S35" s="1060"/>
      <c r="T35" s="1060"/>
      <c r="U35" s="1060"/>
      <c r="V35" s="1060"/>
      <c r="W35" s="1060"/>
      <c r="X35" s="1060"/>
      <c r="Y35" s="1060"/>
      <c r="Z35" s="1060"/>
      <c r="AA35" s="1060"/>
      <c r="AB35" s="1060"/>
      <c r="AC35" s="1060"/>
      <c r="AD35" s="1060"/>
      <c r="AE35" s="1060"/>
      <c r="AF35" s="1060"/>
      <c r="AG35" s="1060"/>
      <c r="AH35" s="1060"/>
      <c r="AI35" s="1060"/>
      <c r="AJ35" s="1060"/>
      <c r="AK35" s="1061"/>
      <c r="AL35" s="1052"/>
      <c r="AM35" s="2608"/>
      <c r="AN35" s="2608"/>
      <c r="AO35" s="2608"/>
      <c r="AP35" s="2608"/>
      <c r="AQ35" s="2608"/>
      <c r="AR35" s="2608"/>
      <c r="AS35" s="2608"/>
      <c r="AT35" s="2608"/>
      <c r="AU35" s="2608"/>
      <c r="AV35" s="2608"/>
      <c r="AW35" s="2608"/>
      <c r="AX35" s="2608"/>
      <c r="AY35" s="2608"/>
      <c r="AZ35" s="2608"/>
      <c r="BA35" s="2608"/>
      <c r="BB35" s="2608"/>
      <c r="BC35" s="1052"/>
      <c r="BD35" s="1052"/>
      <c r="BE35" s="1052"/>
      <c r="BF35" s="1052"/>
      <c r="BG35" s="1052"/>
      <c r="BH35" s="1052"/>
      <c r="BI35" s="1052"/>
      <c r="BJ35" s="1052"/>
      <c r="BK35" s="1052"/>
      <c r="BL35" s="1052"/>
      <c r="BM35" s="1052"/>
      <c r="BN35" s="1052"/>
      <c r="BO35" s="1052"/>
      <c r="BP35" s="1052"/>
      <c r="BQ35" s="1052"/>
      <c r="BR35" s="1052"/>
      <c r="BS35" s="1052"/>
      <c r="BT35" s="1052"/>
      <c r="BU35" s="1052"/>
      <c r="BV35" s="1052"/>
      <c r="BW35" s="1051"/>
      <c r="BX35" s="1052"/>
      <c r="BY35" s="1052"/>
    </row>
    <row r="36" spans="2:77" ht="15" customHeight="1" x14ac:dyDescent="0.15">
      <c r="B36" s="1062"/>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c r="AI36" s="1063"/>
      <c r="AJ36" s="1063"/>
      <c r="AK36" s="1064"/>
      <c r="AL36" s="1052"/>
      <c r="AM36" s="1380" t="str">
        <f>IF(AM35=0,""," 実施日")</f>
        <v/>
      </c>
      <c r="AN36" s="1381"/>
      <c r="AO36" s="1381"/>
      <c r="AP36" s="1381"/>
      <c r="AQ36" s="1381"/>
      <c r="AR36" s="1381"/>
      <c r="AS36" s="1381"/>
      <c r="AT36" s="1381"/>
      <c r="AU36" s="1381"/>
      <c r="AV36" s="1381"/>
      <c r="AW36" s="1382"/>
      <c r="AX36" s="1380"/>
      <c r="AY36" s="2589" t="str">
        <f>IFERROR(IF(AM35=0,"",VLOOKUP(AM35,活動記録写真用,BX36,FALSE)),"")</f>
        <v/>
      </c>
      <c r="AZ36" s="2589"/>
      <c r="BA36" s="2589"/>
      <c r="BB36" s="2589"/>
      <c r="BC36" s="2589"/>
      <c r="BD36" s="2589"/>
      <c r="BE36" s="2589"/>
      <c r="BF36" s="2589"/>
      <c r="BG36" s="2589"/>
      <c r="BH36" s="2589"/>
      <c r="BI36" s="2589"/>
      <c r="BJ36" s="2589"/>
      <c r="BK36" s="2589"/>
      <c r="BL36" s="2589"/>
      <c r="BM36" s="2589"/>
      <c r="BN36" s="2589"/>
      <c r="BO36" s="2589"/>
      <c r="BP36" s="2589"/>
      <c r="BQ36" s="2589"/>
      <c r="BR36" s="2589"/>
      <c r="BS36" s="2589"/>
      <c r="BT36" s="2589"/>
      <c r="BU36" s="2589"/>
      <c r="BV36" s="2590"/>
      <c r="BW36" s="1051"/>
      <c r="BX36" s="1065">
        <v>2</v>
      </c>
      <c r="BY36" s="1052"/>
    </row>
    <row r="37" spans="2:77" ht="15" customHeight="1" x14ac:dyDescent="0.15">
      <c r="B37" s="1062"/>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c r="AG37" s="1063"/>
      <c r="AH37" s="1063"/>
      <c r="AI37" s="1063"/>
      <c r="AJ37" s="1063"/>
      <c r="AK37" s="1064"/>
      <c r="AL37" s="1052"/>
      <c r="AM37" s="1380" t="str">
        <f>IF(AM35=0,""," 支払区分")</f>
        <v/>
      </c>
      <c r="AN37" s="1383"/>
      <c r="AO37" s="1383"/>
      <c r="AP37" s="1383"/>
      <c r="AQ37" s="1383"/>
      <c r="AR37" s="1383"/>
      <c r="AS37" s="1383"/>
      <c r="AT37" s="1383"/>
      <c r="AU37" s="1383"/>
      <c r="AV37" s="1383"/>
      <c r="AW37" s="1382"/>
      <c r="AX37" s="1380"/>
      <c r="AY37" s="2591" t="str">
        <f>IFERROR(IF(AU35=0,"",IF(AU35=999,VLOOKUP(AM35,活動記録写真用,BY37,FALSE),VLOOKUP(AU35,【選択肢】!$T$3:$X$90,BX37,FALSE))),"")</f>
        <v/>
      </c>
      <c r="AZ37" s="2591"/>
      <c r="BA37" s="2591"/>
      <c r="BB37" s="2591"/>
      <c r="BC37" s="2591"/>
      <c r="BD37" s="2591"/>
      <c r="BE37" s="2591"/>
      <c r="BF37" s="2591"/>
      <c r="BG37" s="2591"/>
      <c r="BH37" s="2591"/>
      <c r="BI37" s="2591"/>
      <c r="BJ37" s="2591"/>
      <c r="BK37" s="2591"/>
      <c r="BL37" s="2591"/>
      <c r="BM37" s="2591"/>
      <c r="BN37" s="2591"/>
      <c r="BO37" s="2591"/>
      <c r="BP37" s="2591"/>
      <c r="BQ37" s="2591"/>
      <c r="BR37" s="2591"/>
      <c r="BS37" s="2591"/>
      <c r="BT37" s="2591"/>
      <c r="BU37" s="2591"/>
      <c r="BV37" s="2592"/>
      <c r="BW37" s="1051"/>
      <c r="BX37" s="1066">
        <v>2</v>
      </c>
      <c r="BY37" s="1067">
        <v>13</v>
      </c>
    </row>
    <row r="38" spans="2:77" ht="15" customHeight="1" x14ac:dyDescent="0.15">
      <c r="B38" s="1062"/>
      <c r="C38" s="1063"/>
      <c r="D38" s="1063"/>
      <c r="E38" s="1063"/>
      <c r="F38" s="1063"/>
      <c r="G38" s="1063"/>
      <c r="H38" s="1063"/>
      <c r="I38" s="1063"/>
      <c r="J38" s="1063"/>
      <c r="K38" s="1063"/>
      <c r="L38" s="1063"/>
      <c r="M38" s="1063"/>
      <c r="N38" s="1063"/>
      <c r="O38" s="1063"/>
      <c r="P38" s="1063"/>
      <c r="Q38" s="1063"/>
      <c r="R38" s="1063"/>
      <c r="S38" s="1063"/>
      <c r="T38" s="1063"/>
      <c r="U38" s="1063"/>
      <c r="V38" s="1063"/>
      <c r="W38" s="1063"/>
      <c r="X38" s="1063"/>
      <c r="Y38" s="1063"/>
      <c r="Z38" s="1063"/>
      <c r="AA38" s="1063"/>
      <c r="AB38" s="1063"/>
      <c r="AC38" s="1063"/>
      <c r="AD38" s="1063"/>
      <c r="AE38" s="1063"/>
      <c r="AF38" s="1063"/>
      <c r="AG38" s="1063"/>
      <c r="AH38" s="1063"/>
      <c r="AI38" s="1063"/>
      <c r="AJ38" s="1063"/>
      <c r="AK38" s="1064"/>
      <c r="AL38" s="1052"/>
      <c r="AM38" s="1380" t="str">
        <f>IF(AM35=0,""," 活動区分")</f>
        <v/>
      </c>
      <c r="AN38" s="1381"/>
      <c r="AO38" s="1381"/>
      <c r="AP38" s="1381"/>
      <c r="AQ38" s="1381"/>
      <c r="AR38" s="1381"/>
      <c r="AS38" s="1381"/>
      <c r="AT38" s="1381"/>
      <c r="AU38" s="1381"/>
      <c r="AV38" s="1381"/>
      <c r="AW38" s="1382"/>
      <c r="AX38" s="1380"/>
      <c r="AY38" s="2591" t="str">
        <f>IFERROR(IF(AU35=0,"",IF(AU35=999,VLOOKUP(AM35,活動記録写真用,BY38,FALSE),VLOOKUP(AU35,【選択肢】!$T$3:$X$90,BX38,FALSE))),"")</f>
        <v/>
      </c>
      <c r="AZ38" s="2591"/>
      <c r="BA38" s="2591"/>
      <c r="BB38" s="2591"/>
      <c r="BC38" s="2591"/>
      <c r="BD38" s="2591"/>
      <c r="BE38" s="2591"/>
      <c r="BF38" s="2591"/>
      <c r="BG38" s="2591"/>
      <c r="BH38" s="2591"/>
      <c r="BI38" s="2591"/>
      <c r="BJ38" s="2591"/>
      <c r="BK38" s="2591"/>
      <c r="BL38" s="2591"/>
      <c r="BM38" s="2591"/>
      <c r="BN38" s="2591"/>
      <c r="BO38" s="2591"/>
      <c r="BP38" s="2591"/>
      <c r="BQ38" s="2591"/>
      <c r="BR38" s="2591"/>
      <c r="BS38" s="2591"/>
      <c r="BT38" s="2591"/>
      <c r="BU38" s="2591"/>
      <c r="BV38" s="2592"/>
      <c r="BW38" s="1051"/>
      <c r="BX38" s="1066">
        <v>3</v>
      </c>
      <c r="BY38" s="1067">
        <v>14</v>
      </c>
    </row>
    <row r="39" spans="2:77" x14ac:dyDescent="0.15">
      <c r="B39" s="1062"/>
      <c r="C39" s="1063"/>
      <c r="D39" s="1063"/>
      <c r="E39" s="1063"/>
      <c r="F39" s="1063"/>
      <c r="G39" s="1063"/>
      <c r="H39" s="1063"/>
      <c r="I39" s="1063"/>
      <c r="J39" s="1063"/>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4"/>
      <c r="AL39" s="1052"/>
      <c r="AM39" s="2593" t="str">
        <f>IF(AM35=0,""," 活動項目")</f>
        <v/>
      </c>
      <c r="AN39" s="2594"/>
      <c r="AO39" s="2594"/>
      <c r="AP39" s="2594"/>
      <c r="AQ39" s="2594"/>
      <c r="AR39" s="2594"/>
      <c r="AS39" s="2594"/>
      <c r="AT39" s="2594"/>
      <c r="AU39" s="2594"/>
      <c r="AV39" s="2594"/>
      <c r="AW39" s="2595"/>
      <c r="AX39" s="1384"/>
      <c r="AY39" s="2602" t="str">
        <f>IFERROR(IF(AU35=0,"",IF(AU35=999,VLOOKUP(AM35,活動記録写真用,BY39,FALSE),VLOOKUP(AU35,【選択肢】!$T$3:$X$90,BX39,FALSE))),"")</f>
        <v/>
      </c>
      <c r="AZ39" s="2602"/>
      <c r="BA39" s="2602"/>
      <c r="BB39" s="2602"/>
      <c r="BC39" s="2602"/>
      <c r="BD39" s="2602"/>
      <c r="BE39" s="2602"/>
      <c r="BF39" s="2602"/>
      <c r="BG39" s="2602"/>
      <c r="BH39" s="2602"/>
      <c r="BI39" s="2602"/>
      <c r="BJ39" s="2602"/>
      <c r="BK39" s="2602"/>
      <c r="BL39" s="2602"/>
      <c r="BM39" s="2602"/>
      <c r="BN39" s="2602"/>
      <c r="BO39" s="2602"/>
      <c r="BP39" s="2602"/>
      <c r="BQ39" s="2602"/>
      <c r="BR39" s="2602"/>
      <c r="BS39" s="2602"/>
      <c r="BT39" s="2602"/>
      <c r="BU39" s="2602"/>
      <c r="BV39" s="2603"/>
      <c r="BW39" s="1051"/>
      <c r="BX39" s="2618">
        <v>5</v>
      </c>
      <c r="BY39" s="2617">
        <v>15</v>
      </c>
    </row>
    <row r="40" spans="2:77" x14ac:dyDescent="0.15">
      <c r="B40" s="1062"/>
      <c r="C40" s="1063"/>
      <c r="D40" s="1063"/>
      <c r="E40" s="1063"/>
      <c r="F40" s="1063"/>
      <c r="G40" s="1063"/>
      <c r="H40" s="1063"/>
      <c r="I40" s="1063"/>
      <c r="J40" s="1063"/>
      <c r="K40" s="1063"/>
      <c r="L40" s="1063"/>
      <c r="M40" s="1063"/>
      <c r="N40" s="1063"/>
      <c r="O40" s="1063"/>
      <c r="P40" s="1063"/>
      <c r="Q40" s="1063"/>
      <c r="R40" s="1063"/>
      <c r="S40" s="1063"/>
      <c r="T40" s="1063"/>
      <c r="U40" s="1063"/>
      <c r="V40" s="1063"/>
      <c r="W40" s="1063"/>
      <c r="X40" s="1063"/>
      <c r="Y40" s="1063"/>
      <c r="Z40" s="1063"/>
      <c r="AA40" s="1063"/>
      <c r="AB40" s="1063"/>
      <c r="AC40" s="1063"/>
      <c r="AD40" s="1063"/>
      <c r="AE40" s="1063"/>
      <c r="AF40" s="1063"/>
      <c r="AG40" s="1063"/>
      <c r="AH40" s="1063"/>
      <c r="AI40" s="1063"/>
      <c r="AJ40" s="1063"/>
      <c r="AK40" s="1064"/>
      <c r="AL40" s="1052"/>
      <c r="AM40" s="2596"/>
      <c r="AN40" s="2597"/>
      <c r="AO40" s="2597"/>
      <c r="AP40" s="2597"/>
      <c r="AQ40" s="2597"/>
      <c r="AR40" s="2597"/>
      <c r="AS40" s="2597"/>
      <c r="AT40" s="2597"/>
      <c r="AU40" s="2597"/>
      <c r="AV40" s="2597"/>
      <c r="AW40" s="2598"/>
      <c r="AX40" s="1385"/>
      <c r="AY40" s="2604"/>
      <c r="AZ40" s="2604"/>
      <c r="BA40" s="2604"/>
      <c r="BB40" s="2604"/>
      <c r="BC40" s="2604"/>
      <c r="BD40" s="2604"/>
      <c r="BE40" s="2604"/>
      <c r="BF40" s="2604"/>
      <c r="BG40" s="2604"/>
      <c r="BH40" s="2604"/>
      <c r="BI40" s="2604"/>
      <c r="BJ40" s="2604"/>
      <c r="BK40" s="2604"/>
      <c r="BL40" s="2604"/>
      <c r="BM40" s="2604"/>
      <c r="BN40" s="2604"/>
      <c r="BO40" s="2604"/>
      <c r="BP40" s="2604"/>
      <c r="BQ40" s="2604"/>
      <c r="BR40" s="2604"/>
      <c r="BS40" s="2604"/>
      <c r="BT40" s="2604"/>
      <c r="BU40" s="2604"/>
      <c r="BV40" s="2605"/>
      <c r="BW40" s="1051"/>
      <c r="BX40" s="2618"/>
      <c r="BY40" s="2617"/>
    </row>
    <row r="41" spans="2:77" x14ac:dyDescent="0.15">
      <c r="B41" s="1062"/>
      <c r="C41" s="1063"/>
      <c r="D41" s="1063"/>
      <c r="E41" s="1063"/>
      <c r="F41" s="1063"/>
      <c r="G41" s="1063"/>
      <c r="H41" s="1063"/>
      <c r="I41" s="1063"/>
      <c r="J41" s="1063"/>
      <c r="K41" s="1063"/>
      <c r="L41" s="1063"/>
      <c r="M41" s="1063"/>
      <c r="N41" s="1063"/>
      <c r="O41" s="1063"/>
      <c r="P41" s="1063"/>
      <c r="Q41" s="1063"/>
      <c r="R41" s="1063"/>
      <c r="S41" s="1063"/>
      <c r="T41" s="1063"/>
      <c r="U41" s="1063"/>
      <c r="V41" s="1063"/>
      <c r="W41" s="1063"/>
      <c r="X41" s="1063"/>
      <c r="Y41" s="1063"/>
      <c r="Z41" s="1063"/>
      <c r="AA41" s="1063"/>
      <c r="AB41" s="1063"/>
      <c r="AC41" s="1063"/>
      <c r="AD41" s="1063"/>
      <c r="AE41" s="1063"/>
      <c r="AF41" s="1063"/>
      <c r="AG41" s="1063"/>
      <c r="AH41" s="1063"/>
      <c r="AI41" s="1063"/>
      <c r="AJ41" s="1063"/>
      <c r="AK41" s="1064"/>
      <c r="AL41" s="1052"/>
      <c r="AM41" s="2596"/>
      <c r="AN41" s="2597"/>
      <c r="AO41" s="2597"/>
      <c r="AP41" s="2597"/>
      <c r="AQ41" s="2597"/>
      <c r="AR41" s="2597"/>
      <c r="AS41" s="2597"/>
      <c r="AT41" s="2597"/>
      <c r="AU41" s="2597"/>
      <c r="AV41" s="2597"/>
      <c r="AW41" s="2598"/>
      <c r="AX41" s="1385"/>
      <c r="AY41" s="2604"/>
      <c r="AZ41" s="2604"/>
      <c r="BA41" s="2604"/>
      <c r="BB41" s="2604"/>
      <c r="BC41" s="2604"/>
      <c r="BD41" s="2604"/>
      <c r="BE41" s="2604"/>
      <c r="BF41" s="2604"/>
      <c r="BG41" s="2604"/>
      <c r="BH41" s="2604"/>
      <c r="BI41" s="2604"/>
      <c r="BJ41" s="2604"/>
      <c r="BK41" s="2604"/>
      <c r="BL41" s="2604"/>
      <c r="BM41" s="2604"/>
      <c r="BN41" s="2604"/>
      <c r="BO41" s="2604"/>
      <c r="BP41" s="2604"/>
      <c r="BQ41" s="2604"/>
      <c r="BR41" s="2604"/>
      <c r="BS41" s="2604"/>
      <c r="BT41" s="2604"/>
      <c r="BU41" s="2604"/>
      <c r="BV41" s="2605"/>
      <c r="BW41" s="1051"/>
      <c r="BX41" s="2618"/>
      <c r="BY41" s="2617"/>
    </row>
    <row r="42" spans="2:77" x14ac:dyDescent="0.15">
      <c r="B42" s="1062"/>
      <c r="C42" s="1063"/>
      <c r="D42" s="1063"/>
      <c r="E42" s="1063"/>
      <c r="F42" s="1063"/>
      <c r="G42" s="1063"/>
      <c r="H42" s="1063"/>
      <c r="I42" s="1063"/>
      <c r="J42" s="1063"/>
      <c r="K42" s="1063"/>
      <c r="L42" s="1063"/>
      <c r="M42" s="1063"/>
      <c r="N42" s="1063"/>
      <c r="O42" s="1063"/>
      <c r="P42" s="1063"/>
      <c r="Q42" s="1063"/>
      <c r="R42" s="1063"/>
      <c r="S42" s="1063"/>
      <c r="T42" s="1063"/>
      <c r="U42" s="1063"/>
      <c r="V42" s="1063"/>
      <c r="W42" s="1063"/>
      <c r="X42" s="1063"/>
      <c r="Y42" s="1063"/>
      <c r="Z42" s="1063"/>
      <c r="AA42" s="1063"/>
      <c r="AB42" s="1063"/>
      <c r="AC42" s="1063"/>
      <c r="AD42" s="1063"/>
      <c r="AE42" s="1063"/>
      <c r="AF42" s="1063"/>
      <c r="AG42" s="1063"/>
      <c r="AH42" s="1063"/>
      <c r="AI42" s="1063"/>
      <c r="AJ42" s="1063"/>
      <c r="AK42" s="1064"/>
      <c r="AL42" s="1052"/>
      <c r="AM42" s="2599"/>
      <c r="AN42" s="2600"/>
      <c r="AO42" s="2600"/>
      <c r="AP42" s="2600"/>
      <c r="AQ42" s="2600"/>
      <c r="AR42" s="2600"/>
      <c r="AS42" s="2600"/>
      <c r="AT42" s="2600"/>
      <c r="AU42" s="2600"/>
      <c r="AV42" s="2600"/>
      <c r="AW42" s="2601"/>
      <c r="AX42" s="1385"/>
      <c r="AY42" s="2606"/>
      <c r="AZ42" s="2606"/>
      <c r="BA42" s="2606"/>
      <c r="BB42" s="2606"/>
      <c r="BC42" s="2606"/>
      <c r="BD42" s="2606"/>
      <c r="BE42" s="2606"/>
      <c r="BF42" s="2606"/>
      <c r="BG42" s="2606"/>
      <c r="BH42" s="2606"/>
      <c r="BI42" s="2606"/>
      <c r="BJ42" s="2606"/>
      <c r="BK42" s="2606"/>
      <c r="BL42" s="2606"/>
      <c r="BM42" s="2606"/>
      <c r="BN42" s="2606"/>
      <c r="BO42" s="2606"/>
      <c r="BP42" s="2606"/>
      <c r="BQ42" s="2606"/>
      <c r="BR42" s="2606"/>
      <c r="BS42" s="2606"/>
      <c r="BT42" s="2606"/>
      <c r="BU42" s="2606"/>
      <c r="BV42" s="2607"/>
      <c r="BW42" s="1051"/>
      <c r="BX42" s="2618"/>
      <c r="BY42" s="2617"/>
    </row>
    <row r="43" spans="2:77" ht="15" customHeight="1" x14ac:dyDescent="0.15">
      <c r="B43" s="1062"/>
      <c r="C43" s="1063"/>
      <c r="D43" s="1063"/>
      <c r="E43" s="1063"/>
      <c r="F43" s="1063"/>
      <c r="G43" s="1063"/>
      <c r="H43" s="1063"/>
      <c r="I43" s="1063"/>
      <c r="J43" s="1063"/>
      <c r="K43" s="1063"/>
      <c r="L43" s="1063"/>
      <c r="M43" s="1063"/>
      <c r="N43" s="1063"/>
      <c r="O43" s="1063"/>
      <c r="P43" s="1063"/>
      <c r="Q43" s="1063"/>
      <c r="R43" s="1063"/>
      <c r="S43" s="1063"/>
      <c r="T43" s="1063"/>
      <c r="U43" s="1063"/>
      <c r="V43" s="1063"/>
      <c r="W43" s="1063"/>
      <c r="X43" s="1063"/>
      <c r="Y43" s="1063"/>
      <c r="Z43" s="1063"/>
      <c r="AA43" s="1063"/>
      <c r="AB43" s="1063"/>
      <c r="AC43" s="1063"/>
      <c r="AD43" s="1063"/>
      <c r="AE43" s="1063"/>
      <c r="AF43" s="1063"/>
      <c r="AG43" s="1063"/>
      <c r="AH43" s="1063"/>
      <c r="AI43" s="1063"/>
      <c r="AJ43" s="1063"/>
      <c r="AK43" s="1064"/>
      <c r="AL43" s="1052"/>
      <c r="AM43" s="2593" t="str">
        <f>IF(AM35=0,""," 備考")</f>
        <v/>
      </c>
      <c r="AN43" s="2594"/>
      <c r="AO43" s="2594"/>
      <c r="AP43" s="2594"/>
      <c r="AQ43" s="2594"/>
      <c r="AR43" s="2594"/>
      <c r="AS43" s="2594"/>
      <c r="AT43" s="2594"/>
      <c r="AU43" s="2594"/>
      <c r="AV43" s="2594"/>
      <c r="AW43" s="2595"/>
      <c r="AX43" s="1386"/>
      <c r="AY43" s="2602" t="str">
        <f>IFERROR(IF(AM35=0,"",IF((VLOOKUP(AM35,活動記録写真用,BX43,FALSE))="","",VLOOKUP(AM35,活動記録写真用,BX43,FALSE))),"")</f>
        <v/>
      </c>
      <c r="AZ43" s="2602"/>
      <c r="BA43" s="2602"/>
      <c r="BB43" s="2602"/>
      <c r="BC43" s="2602"/>
      <c r="BD43" s="2602"/>
      <c r="BE43" s="2602"/>
      <c r="BF43" s="2602"/>
      <c r="BG43" s="2602"/>
      <c r="BH43" s="2602"/>
      <c r="BI43" s="2602"/>
      <c r="BJ43" s="2602"/>
      <c r="BK43" s="2602"/>
      <c r="BL43" s="2602"/>
      <c r="BM43" s="2602"/>
      <c r="BN43" s="2602"/>
      <c r="BO43" s="2602"/>
      <c r="BP43" s="2602"/>
      <c r="BQ43" s="2602"/>
      <c r="BR43" s="2602"/>
      <c r="BS43" s="2602"/>
      <c r="BT43" s="2602"/>
      <c r="BU43" s="2602"/>
      <c r="BV43" s="2603"/>
      <c r="BW43" s="1051"/>
      <c r="BX43" s="1066">
        <v>16</v>
      </c>
      <c r="BY43" s="1052"/>
    </row>
    <row r="44" spans="2:77" ht="15" customHeight="1" x14ac:dyDescent="0.15">
      <c r="B44" s="1062"/>
      <c r="C44" s="1063"/>
      <c r="D44" s="1063"/>
      <c r="E44" s="1063"/>
      <c r="F44" s="1063"/>
      <c r="G44" s="1063"/>
      <c r="H44" s="1063"/>
      <c r="I44" s="1063"/>
      <c r="J44" s="1063"/>
      <c r="K44" s="1063"/>
      <c r="L44" s="1063"/>
      <c r="M44" s="1063"/>
      <c r="N44" s="1063"/>
      <c r="O44" s="1063"/>
      <c r="P44" s="1063"/>
      <c r="Q44" s="1063"/>
      <c r="R44" s="1063"/>
      <c r="S44" s="1063"/>
      <c r="T44" s="1063"/>
      <c r="U44" s="1063"/>
      <c r="V44" s="1063"/>
      <c r="W44" s="1063"/>
      <c r="X44" s="1063"/>
      <c r="Y44" s="1063"/>
      <c r="Z44" s="1063"/>
      <c r="AA44" s="1063"/>
      <c r="AB44" s="1063"/>
      <c r="AC44" s="1063"/>
      <c r="AD44" s="1063"/>
      <c r="AE44" s="1063"/>
      <c r="AF44" s="1063"/>
      <c r="AG44" s="1063"/>
      <c r="AH44" s="1063"/>
      <c r="AI44" s="1063"/>
      <c r="AJ44" s="1063"/>
      <c r="AK44" s="1064"/>
      <c r="AL44" s="1052"/>
      <c r="AM44" s="2599"/>
      <c r="AN44" s="2600"/>
      <c r="AO44" s="2600"/>
      <c r="AP44" s="2600"/>
      <c r="AQ44" s="2600"/>
      <c r="AR44" s="2600"/>
      <c r="AS44" s="2600"/>
      <c r="AT44" s="2600"/>
      <c r="AU44" s="2600"/>
      <c r="AV44" s="2600"/>
      <c r="AW44" s="2601"/>
      <c r="AX44" s="1387"/>
      <c r="AY44" s="2606"/>
      <c r="AZ44" s="2606"/>
      <c r="BA44" s="2606"/>
      <c r="BB44" s="2606"/>
      <c r="BC44" s="2606"/>
      <c r="BD44" s="2606"/>
      <c r="BE44" s="2606"/>
      <c r="BF44" s="2606"/>
      <c r="BG44" s="2606"/>
      <c r="BH44" s="2606"/>
      <c r="BI44" s="2606"/>
      <c r="BJ44" s="2606"/>
      <c r="BK44" s="2606"/>
      <c r="BL44" s="2606"/>
      <c r="BM44" s="2606"/>
      <c r="BN44" s="2606"/>
      <c r="BO44" s="2606"/>
      <c r="BP44" s="2606"/>
      <c r="BQ44" s="2606"/>
      <c r="BR44" s="2606"/>
      <c r="BS44" s="2606"/>
      <c r="BT44" s="2606"/>
      <c r="BU44" s="2606"/>
      <c r="BV44" s="2607"/>
      <c r="BW44" s="1051"/>
      <c r="BX44" s="1052"/>
      <c r="BY44" s="1052"/>
    </row>
    <row r="45" spans="2:77" ht="15" customHeight="1" x14ac:dyDescent="0.15">
      <c r="B45" s="1062"/>
      <c r="C45" s="1063"/>
      <c r="D45" s="1063"/>
      <c r="E45" s="1063"/>
      <c r="F45" s="1063"/>
      <c r="G45" s="1063"/>
      <c r="H45" s="1063"/>
      <c r="I45" s="1063"/>
      <c r="J45" s="1063"/>
      <c r="K45" s="1063"/>
      <c r="L45" s="1063"/>
      <c r="M45" s="1063"/>
      <c r="N45" s="1063"/>
      <c r="O45" s="1063"/>
      <c r="P45" s="1063"/>
      <c r="Q45" s="1063"/>
      <c r="R45" s="1063"/>
      <c r="S45" s="1063"/>
      <c r="T45" s="1063"/>
      <c r="U45" s="1063"/>
      <c r="V45" s="1063"/>
      <c r="W45" s="1063"/>
      <c r="X45" s="1063"/>
      <c r="Y45" s="1063"/>
      <c r="Z45" s="1063"/>
      <c r="AA45" s="1063"/>
      <c r="AB45" s="1063"/>
      <c r="AC45" s="1063"/>
      <c r="AD45" s="1063"/>
      <c r="AE45" s="1063"/>
      <c r="AF45" s="1063"/>
      <c r="AG45" s="1063"/>
      <c r="AH45" s="1063"/>
      <c r="AI45" s="1063"/>
      <c r="AJ45" s="1063"/>
      <c r="AK45" s="1064"/>
      <c r="AL45" s="1052"/>
      <c r="AM45" s="2619"/>
      <c r="AN45" s="2620"/>
      <c r="AO45" s="2620"/>
      <c r="AP45" s="2620"/>
      <c r="AQ45" s="2620"/>
      <c r="AR45" s="2620"/>
      <c r="AS45" s="2620"/>
      <c r="AT45" s="2620"/>
      <c r="AU45" s="2620"/>
      <c r="AV45" s="2620"/>
      <c r="AW45" s="2621"/>
      <c r="AX45" s="2622"/>
      <c r="AY45" s="2623"/>
      <c r="AZ45" s="2623"/>
      <c r="BA45" s="2623"/>
      <c r="BB45" s="2623"/>
      <c r="BC45" s="2623"/>
      <c r="BD45" s="2623"/>
      <c r="BE45" s="2623"/>
      <c r="BF45" s="2623"/>
      <c r="BG45" s="2623"/>
      <c r="BH45" s="2623"/>
      <c r="BI45" s="2623"/>
      <c r="BJ45" s="2623"/>
      <c r="BK45" s="2623"/>
      <c r="BL45" s="2623"/>
      <c r="BM45" s="2623"/>
      <c r="BN45" s="2623"/>
      <c r="BO45" s="2623"/>
      <c r="BP45" s="2623"/>
      <c r="BQ45" s="2623"/>
      <c r="BR45" s="2623"/>
      <c r="BS45" s="2623"/>
      <c r="BT45" s="2623"/>
      <c r="BU45" s="2623"/>
      <c r="BV45" s="2624"/>
      <c r="BW45" s="1051"/>
      <c r="BX45" s="1052"/>
      <c r="BY45" s="1052"/>
    </row>
    <row r="46" spans="2:77" ht="15" customHeight="1" x14ac:dyDescent="0.15">
      <c r="B46" s="1062"/>
      <c r="C46" s="1063"/>
      <c r="D46" s="1063"/>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4"/>
      <c r="AL46" s="1052"/>
      <c r="AM46" s="2619"/>
      <c r="AN46" s="2620"/>
      <c r="AO46" s="2620"/>
      <c r="AP46" s="2620"/>
      <c r="AQ46" s="2620"/>
      <c r="AR46" s="2620"/>
      <c r="AS46" s="2620"/>
      <c r="AT46" s="2620"/>
      <c r="AU46" s="2620"/>
      <c r="AV46" s="2620"/>
      <c r="AW46" s="2621"/>
      <c r="AX46" s="2622"/>
      <c r="AY46" s="2623"/>
      <c r="AZ46" s="2623"/>
      <c r="BA46" s="2623"/>
      <c r="BB46" s="2623"/>
      <c r="BC46" s="2623"/>
      <c r="BD46" s="2623"/>
      <c r="BE46" s="2623"/>
      <c r="BF46" s="2623"/>
      <c r="BG46" s="2623"/>
      <c r="BH46" s="2623"/>
      <c r="BI46" s="2623"/>
      <c r="BJ46" s="2623"/>
      <c r="BK46" s="2623"/>
      <c r="BL46" s="2623"/>
      <c r="BM46" s="2623"/>
      <c r="BN46" s="2623"/>
      <c r="BO46" s="2623"/>
      <c r="BP46" s="2623"/>
      <c r="BQ46" s="2623"/>
      <c r="BR46" s="2623"/>
      <c r="BS46" s="2623"/>
      <c r="BT46" s="2623"/>
      <c r="BU46" s="2623"/>
      <c r="BV46" s="2624"/>
      <c r="BW46" s="1051"/>
      <c r="BX46" s="1052"/>
      <c r="BY46" s="1052"/>
    </row>
    <row r="47" spans="2:77" ht="15" customHeight="1" x14ac:dyDescent="0.15">
      <c r="B47" s="1068"/>
      <c r="C47" s="1069"/>
      <c r="D47" s="1069"/>
      <c r="E47" s="1069"/>
      <c r="F47" s="1069"/>
      <c r="G47" s="1069"/>
      <c r="H47" s="1069"/>
      <c r="I47" s="1069"/>
      <c r="J47" s="1069"/>
      <c r="K47" s="1069"/>
      <c r="L47" s="1069"/>
      <c r="M47" s="1069"/>
      <c r="N47" s="1069"/>
      <c r="O47" s="1069"/>
      <c r="P47" s="1069"/>
      <c r="Q47" s="1069"/>
      <c r="R47" s="1069"/>
      <c r="S47" s="1069"/>
      <c r="T47" s="1069"/>
      <c r="U47" s="1069"/>
      <c r="V47" s="1069"/>
      <c r="W47" s="1069"/>
      <c r="X47" s="1069"/>
      <c r="Y47" s="1069"/>
      <c r="Z47" s="1069"/>
      <c r="AA47" s="1069"/>
      <c r="AB47" s="1069"/>
      <c r="AC47" s="1069"/>
      <c r="AD47" s="1069"/>
      <c r="AE47" s="1069"/>
      <c r="AF47" s="1069"/>
      <c r="AG47" s="1069"/>
      <c r="AH47" s="1069"/>
      <c r="AI47" s="1069"/>
      <c r="AJ47" s="1069"/>
      <c r="AK47" s="1070"/>
      <c r="AL47" s="1052"/>
      <c r="AM47" s="2619"/>
      <c r="AN47" s="2620"/>
      <c r="AO47" s="2620"/>
      <c r="AP47" s="2620"/>
      <c r="AQ47" s="2620"/>
      <c r="AR47" s="2620"/>
      <c r="AS47" s="2620"/>
      <c r="AT47" s="2620"/>
      <c r="AU47" s="2620"/>
      <c r="AV47" s="2620"/>
      <c r="AW47" s="2621"/>
      <c r="AX47" s="2622"/>
      <c r="AY47" s="2623"/>
      <c r="AZ47" s="2623"/>
      <c r="BA47" s="2623"/>
      <c r="BB47" s="2623"/>
      <c r="BC47" s="2623"/>
      <c r="BD47" s="2623"/>
      <c r="BE47" s="2623"/>
      <c r="BF47" s="2623"/>
      <c r="BG47" s="2623"/>
      <c r="BH47" s="2623"/>
      <c r="BI47" s="2623"/>
      <c r="BJ47" s="2623"/>
      <c r="BK47" s="2623"/>
      <c r="BL47" s="2623"/>
      <c r="BM47" s="2623"/>
      <c r="BN47" s="2623"/>
      <c r="BO47" s="2623"/>
      <c r="BP47" s="2623"/>
      <c r="BQ47" s="2623"/>
      <c r="BR47" s="2623"/>
      <c r="BS47" s="2623"/>
      <c r="BT47" s="2623"/>
      <c r="BU47" s="2623"/>
      <c r="BV47" s="2624"/>
      <c r="BW47" s="1051"/>
      <c r="BX47" s="1052"/>
      <c r="BY47" s="1052"/>
    </row>
    <row r="48" spans="2:77" x14ac:dyDescent="0.15">
      <c r="B48" s="1072"/>
      <c r="C48" s="1072"/>
      <c r="D48" s="1072"/>
      <c r="E48" s="1072"/>
      <c r="F48" s="1072"/>
      <c r="G48" s="1072"/>
      <c r="H48" s="1072"/>
      <c r="I48" s="1072"/>
      <c r="J48" s="1072"/>
      <c r="K48" s="1072"/>
      <c r="L48" s="1072"/>
      <c r="M48" s="1072"/>
      <c r="N48" s="1072"/>
      <c r="O48" s="1072"/>
      <c r="P48" s="1072"/>
      <c r="Q48" s="1072"/>
      <c r="R48" s="1072"/>
      <c r="S48" s="1072"/>
      <c r="T48" s="1072"/>
      <c r="U48" s="1072"/>
      <c r="V48" s="1072"/>
      <c r="W48" s="1072"/>
      <c r="X48" s="1072"/>
      <c r="Y48" s="1072"/>
      <c r="Z48" s="1072"/>
      <c r="AA48" s="1072"/>
      <c r="AB48" s="1072"/>
      <c r="AC48" s="1072"/>
      <c r="AD48" s="1072"/>
      <c r="AE48" s="1072"/>
      <c r="AF48" s="1072"/>
      <c r="AG48" s="1072"/>
      <c r="AH48" s="1072"/>
      <c r="AI48" s="1072"/>
      <c r="AJ48" s="1072"/>
      <c r="AK48" s="1072"/>
      <c r="AL48" s="1072"/>
      <c r="AM48" s="1073"/>
      <c r="AN48" s="1073"/>
      <c r="AO48" s="1073"/>
      <c r="AP48" s="1073"/>
      <c r="AQ48" s="1073"/>
      <c r="AR48" s="1073"/>
      <c r="AS48" s="1073"/>
      <c r="AT48" s="1073"/>
      <c r="AU48" s="1073"/>
      <c r="AV48" s="1073"/>
      <c r="AW48" s="1073"/>
      <c r="AX48" s="1072"/>
      <c r="AY48" s="1072"/>
      <c r="AZ48" s="1072"/>
      <c r="BA48" s="1072"/>
      <c r="BB48" s="1072"/>
      <c r="BC48" s="1072"/>
      <c r="BD48" s="1072"/>
      <c r="BE48" s="1072"/>
      <c r="BF48" s="1072"/>
      <c r="BG48" s="1072"/>
      <c r="BH48" s="1072"/>
      <c r="BI48" s="1072"/>
      <c r="BJ48" s="1072"/>
      <c r="BK48" s="1072"/>
      <c r="BL48" s="1072"/>
      <c r="BM48" s="1072"/>
      <c r="BN48" s="1072"/>
      <c r="BO48" s="1072"/>
      <c r="BP48" s="1072"/>
      <c r="BQ48" s="1072"/>
      <c r="BR48" s="1072"/>
      <c r="BS48" s="1072"/>
      <c r="BT48" s="1072"/>
      <c r="BU48" s="1072"/>
      <c r="BV48" s="1072"/>
      <c r="BW48" s="1071"/>
      <c r="BX48" s="1072"/>
      <c r="BY48" s="1072"/>
    </row>
    <row r="49" spans="2:77" ht="15" customHeight="1" x14ac:dyDescent="0.15">
      <c r="B49" s="2625" t="s">
        <v>6838</v>
      </c>
      <c r="C49" s="2625"/>
      <c r="D49" s="2625"/>
      <c r="E49" s="2625"/>
      <c r="F49" s="2625"/>
      <c r="G49" s="2625"/>
      <c r="H49" s="2627"/>
      <c r="I49" s="2627"/>
      <c r="J49" s="2627"/>
      <c r="K49" s="2627"/>
      <c r="L49" s="2627"/>
      <c r="M49" s="2627"/>
      <c r="N49" s="2627"/>
      <c r="O49" s="2627"/>
      <c r="P49" s="1379"/>
      <c r="Q49" s="1379"/>
      <c r="R49" s="1379"/>
      <c r="S49" s="1379"/>
      <c r="T49" s="1379"/>
      <c r="U49" s="1379"/>
      <c r="V49" s="1379"/>
      <c r="W49" s="1379"/>
      <c r="X49" s="1379"/>
      <c r="Y49" s="1379"/>
      <c r="Z49" s="1379"/>
      <c r="AA49" s="1379"/>
      <c r="AB49" s="1379"/>
      <c r="AC49" s="1379"/>
      <c r="AD49" s="1379"/>
      <c r="AE49" s="1379"/>
      <c r="AF49" s="1379"/>
      <c r="AG49" s="1379"/>
      <c r="AH49" s="1379"/>
      <c r="AI49" s="1379"/>
      <c r="AJ49" s="1379"/>
      <c r="AK49" s="1379"/>
      <c r="AL49" s="1052"/>
      <c r="AM49" s="2615" t="s">
        <v>6839</v>
      </c>
      <c r="AN49" s="2615"/>
      <c r="AO49" s="2615"/>
      <c r="AP49" s="2615"/>
      <c r="AQ49" s="2615"/>
      <c r="AR49" s="2615"/>
      <c r="AS49" s="2615"/>
      <c r="AT49" s="2615"/>
      <c r="AU49" s="2616" t="s">
        <v>625</v>
      </c>
      <c r="AV49" s="2616"/>
      <c r="AW49" s="2616"/>
      <c r="AX49" s="2616"/>
      <c r="AY49" s="2616"/>
      <c r="AZ49" s="2616"/>
      <c r="BA49" s="2616"/>
      <c r="BB49" s="2616"/>
      <c r="BC49" s="1052"/>
      <c r="BD49" s="1052"/>
      <c r="BE49" s="1052"/>
      <c r="BF49" s="1052"/>
      <c r="BG49" s="1052"/>
      <c r="BH49" s="1052"/>
      <c r="BI49" s="1052"/>
      <c r="BJ49" s="1052"/>
      <c r="BK49" s="1052"/>
      <c r="BL49" s="1052"/>
      <c r="BM49" s="1052"/>
      <c r="BN49" s="1052"/>
      <c r="BO49" s="1052"/>
      <c r="BP49" s="1052"/>
      <c r="BQ49" s="1052"/>
      <c r="BR49" s="1052"/>
      <c r="BS49" s="1052"/>
      <c r="BT49" s="1052"/>
      <c r="BU49" s="1052"/>
      <c r="BV49" s="1052"/>
      <c r="BW49" s="1051"/>
      <c r="BX49" s="1052"/>
      <c r="BY49" s="1052"/>
    </row>
    <row r="50" spans="2:77" ht="15" customHeight="1" x14ac:dyDescent="0.15">
      <c r="B50" s="1059"/>
      <c r="C50" s="1060"/>
      <c r="D50" s="1060"/>
      <c r="E50" s="1060"/>
      <c r="F50" s="1060"/>
      <c r="G50" s="1060"/>
      <c r="H50" s="1060"/>
      <c r="I50" s="1060"/>
      <c r="J50" s="1060"/>
      <c r="K50" s="1060"/>
      <c r="L50" s="1060"/>
      <c r="M50" s="1060"/>
      <c r="N50" s="1060"/>
      <c r="O50" s="1060"/>
      <c r="P50" s="1060"/>
      <c r="Q50" s="1060"/>
      <c r="R50" s="1060"/>
      <c r="S50" s="1060"/>
      <c r="T50" s="1060"/>
      <c r="U50" s="1060"/>
      <c r="V50" s="1060"/>
      <c r="W50" s="1060"/>
      <c r="X50" s="1060"/>
      <c r="Y50" s="1060"/>
      <c r="Z50" s="1060"/>
      <c r="AA50" s="1060"/>
      <c r="AB50" s="1060"/>
      <c r="AC50" s="1060"/>
      <c r="AD50" s="1060"/>
      <c r="AE50" s="1060"/>
      <c r="AF50" s="1060"/>
      <c r="AG50" s="1060"/>
      <c r="AH50" s="1060"/>
      <c r="AI50" s="1060"/>
      <c r="AJ50" s="1060"/>
      <c r="AK50" s="1061"/>
      <c r="AL50" s="1052"/>
      <c r="AM50" s="2608"/>
      <c r="AN50" s="2608"/>
      <c r="AO50" s="2608"/>
      <c r="AP50" s="2608"/>
      <c r="AQ50" s="2608"/>
      <c r="AR50" s="2608"/>
      <c r="AS50" s="2608"/>
      <c r="AT50" s="2608"/>
      <c r="AU50" s="2608"/>
      <c r="AV50" s="2608"/>
      <c r="AW50" s="2608"/>
      <c r="AX50" s="2608"/>
      <c r="AY50" s="2608"/>
      <c r="AZ50" s="2608"/>
      <c r="BA50" s="2608"/>
      <c r="BB50" s="2608"/>
      <c r="BC50" s="1052"/>
      <c r="BD50" s="1052"/>
      <c r="BE50" s="1052"/>
      <c r="BF50" s="1052"/>
      <c r="BG50" s="1052"/>
      <c r="BH50" s="1052"/>
      <c r="BI50" s="1052"/>
      <c r="BJ50" s="1052"/>
      <c r="BK50" s="1052"/>
      <c r="BL50" s="1052"/>
      <c r="BM50" s="1052"/>
      <c r="BN50" s="1052"/>
      <c r="BO50" s="1052"/>
      <c r="BP50" s="1052"/>
      <c r="BQ50" s="1052"/>
      <c r="BR50" s="1052"/>
      <c r="BS50" s="1052"/>
      <c r="BT50" s="1052"/>
      <c r="BU50" s="1052"/>
      <c r="BV50" s="1052"/>
      <c r="BW50" s="1051"/>
      <c r="BX50" s="1052"/>
      <c r="BY50" s="1052"/>
    </row>
    <row r="51" spans="2:77" ht="15" customHeight="1" x14ac:dyDescent="0.15">
      <c r="B51" s="1062"/>
      <c r="C51" s="1063"/>
      <c r="D51" s="1063"/>
      <c r="E51" s="1063"/>
      <c r="F51" s="1063"/>
      <c r="G51" s="1063"/>
      <c r="H51" s="1063"/>
      <c r="I51" s="1063"/>
      <c r="J51" s="1063"/>
      <c r="K51" s="1063"/>
      <c r="L51" s="1063"/>
      <c r="M51" s="1063"/>
      <c r="N51" s="1063"/>
      <c r="O51" s="1063"/>
      <c r="P51" s="1063"/>
      <c r="Q51" s="1063"/>
      <c r="R51" s="1063"/>
      <c r="S51" s="1063"/>
      <c r="T51" s="1063"/>
      <c r="U51" s="1063"/>
      <c r="V51" s="1063"/>
      <c r="W51" s="1063"/>
      <c r="X51" s="1063"/>
      <c r="Y51" s="1063"/>
      <c r="Z51" s="1063"/>
      <c r="AA51" s="1063"/>
      <c r="AB51" s="1063"/>
      <c r="AC51" s="1063"/>
      <c r="AD51" s="1063"/>
      <c r="AE51" s="1063"/>
      <c r="AF51" s="1063"/>
      <c r="AG51" s="1063"/>
      <c r="AH51" s="1063"/>
      <c r="AI51" s="1063"/>
      <c r="AJ51" s="1063"/>
      <c r="AK51" s="1064"/>
      <c r="AL51" s="1052"/>
      <c r="AM51" s="1380" t="str">
        <f>IF(AM50=0,""," 実施日")</f>
        <v/>
      </c>
      <c r="AN51" s="1381"/>
      <c r="AO51" s="1381"/>
      <c r="AP51" s="1381"/>
      <c r="AQ51" s="1381"/>
      <c r="AR51" s="1381"/>
      <c r="AS51" s="1381"/>
      <c r="AT51" s="1381"/>
      <c r="AU51" s="1381"/>
      <c r="AV51" s="1381"/>
      <c r="AW51" s="1382"/>
      <c r="AX51" s="1380"/>
      <c r="AY51" s="2589" t="str">
        <f>IFERROR(IF(AM50=0,"",VLOOKUP(AM50,活動記録写真用,BX51,FALSE)),"")</f>
        <v/>
      </c>
      <c r="AZ51" s="2589"/>
      <c r="BA51" s="2589"/>
      <c r="BB51" s="2589"/>
      <c r="BC51" s="2589"/>
      <c r="BD51" s="2589"/>
      <c r="BE51" s="2589"/>
      <c r="BF51" s="2589"/>
      <c r="BG51" s="2589"/>
      <c r="BH51" s="2589"/>
      <c r="BI51" s="2589"/>
      <c r="BJ51" s="2589"/>
      <c r="BK51" s="2589"/>
      <c r="BL51" s="2589"/>
      <c r="BM51" s="2589"/>
      <c r="BN51" s="2589"/>
      <c r="BO51" s="2589"/>
      <c r="BP51" s="2589"/>
      <c r="BQ51" s="2589"/>
      <c r="BR51" s="2589"/>
      <c r="BS51" s="2589"/>
      <c r="BT51" s="2589"/>
      <c r="BU51" s="2589"/>
      <c r="BV51" s="2590"/>
      <c r="BW51" s="1051"/>
      <c r="BX51" s="1065">
        <v>2</v>
      </c>
      <c r="BY51" s="1052"/>
    </row>
    <row r="52" spans="2:77" ht="15" customHeight="1" x14ac:dyDescent="0.15">
      <c r="B52" s="1062"/>
      <c r="C52" s="1063"/>
      <c r="D52" s="1063"/>
      <c r="E52" s="1063"/>
      <c r="F52" s="1063"/>
      <c r="G52" s="1063"/>
      <c r="H52" s="1063"/>
      <c r="I52" s="1063"/>
      <c r="J52" s="1063"/>
      <c r="K52" s="1063"/>
      <c r="L52" s="1063"/>
      <c r="M52" s="1063"/>
      <c r="N52" s="1063"/>
      <c r="O52" s="1063"/>
      <c r="P52" s="1063"/>
      <c r="Q52" s="1063"/>
      <c r="R52" s="1063"/>
      <c r="S52" s="1063"/>
      <c r="T52" s="1063"/>
      <c r="U52" s="1063"/>
      <c r="V52" s="1063"/>
      <c r="W52" s="1063"/>
      <c r="X52" s="1063"/>
      <c r="Y52" s="1063"/>
      <c r="Z52" s="1063"/>
      <c r="AA52" s="1063"/>
      <c r="AB52" s="1063"/>
      <c r="AC52" s="1063"/>
      <c r="AD52" s="1063"/>
      <c r="AE52" s="1063"/>
      <c r="AF52" s="1063"/>
      <c r="AG52" s="1063"/>
      <c r="AH52" s="1063"/>
      <c r="AI52" s="1063"/>
      <c r="AJ52" s="1063"/>
      <c r="AK52" s="1064"/>
      <c r="AL52" s="1052"/>
      <c r="AM52" s="1380" t="str">
        <f>IF(AM50=0,""," 支払区分")</f>
        <v/>
      </c>
      <c r="AN52" s="1383"/>
      <c r="AO52" s="1383"/>
      <c r="AP52" s="1383"/>
      <c r="AQ52" s="1383"/>
      <c r="AR52" s="1383"/>
      <c r="AS52" s="1383"/>
      <c r="AT52" s="1383"/>
      <c r="AU52" s="1383"/>
      <c r="AV52" s="1383"/>
      <c r="AW52" s="1382"/>
      <c r="AX52" s="1380"/>
      <c r="AY52" s="2591" t="str">
        <f>IFERROR(IF(AU50=0,"",IF(AU50=999,VLOOKUP(AM50,活動記録写真用,BY52,FALSE),VLOOKUP(AU50,【選択肢】!$T$3:$X$90,BX52,FALSE))),"")</f>
        <v/>
      </c>
      <c r="AZ52" s="2591"/>
      <c r="BA52" s="2591"/>
      <c r="BB52" s="2591"/>
      <c r="BC52" s="2591"/>
      <c r="BD52" s="2591"/>
      <c r="BE52" s="2591"/>
      <c r="BF52" s="2591"/>
      <c r="BG52" s="2591"/>
      <c r="BH52" s="2591"/>
      <c r="BI52" s="2591"/>
      <c r="BJ52" s="2591"/>
      <c r="BK52" s="2591"/>
      <c r="BL52" s="2591"/>
      <c r="BM52" s="2591"/>
      <c r="BN52" s="2591"/>
      <c r="BO52" s="2591"/>
      <c r="BP52" s="2591"/>
      <c r="BQ52" s="2591"/>
      <c r="BR52" s="2591"/>
      <c r="BS52" s="2591"/>
      <c r="BT52" s="2591"/>
      <c r="BU52" s="2591"/>
      <c r="BV52" s="2592"/>
      <c r="BW52" s="1051"/>
      <c r="BX52" s="1066">
        <v>2</v>
      </c>
      <c r="BY52" s="1067">
        <v>13</v>
      </c>
    </row>
    <row r="53" spans="2:77" ht="15" customHeight="1" x14ac:dyDescent="0.15">
      <c r="B53" s="1062"/>
      <c r="C53" s="1063"/>
      <c r="D53" s="1063"/>
      <c r="E53" s="1063"/>
      <c r="F53" s="1063"/>
      <c r="G53" s="1063"/>
      <c r="H53" s="1063"/>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4"/>
      <c r="AL53" s="1052"/>
      <c r="AM53" s="1380" t="str">
        <f>IF(AM50=0,""," 活動区分")</f>
        <v/>
      </c>
      <c r="AN53" s="1381"/>
      <c r="AO53" s="1381"/>
      <c r="AP53" s="1381"/>
      <c r="AQ53" s="1381"/>
      <c r="AR53" s="1381"/>
      <c r="AS53" s="1381"/>
      <c r="AT53" s="1381"/>
      <c r="AU53" s="1381"/>
      <c r="AV53" s="1381"/>
      <c r="AW53" s="1382"/>
      <c r="AX53" s="1380"/>
      <c r="AY53" s="2591" t="str">
        <f>IFERROR(IF(AU50=0,"",IF(AU50=999,VLOOKUP(AM50,活動記録写真用,BY53,FALSE),VLOOKUP(AU50,【選択肢】!$T$3:$X$90,BX53,FALSE))),"")</f>
        <v/>
      </c>
      <c r="AZ53" s="2591"/>
      <c r="BA53" s="2591"/>
      <c r="BB53" s="2591"/>
      <c r="BC53" s="2591"/>
      <c r="BD53" s="2591"/>
      <c r="BE53" s="2591"/>
      <c r="BF53" s="2591"/>
      <c r="BG53" s="2591"/>
      <c r="BH53" s="2591"/>
      <c r="BI53" s="2591"/>
      <c r="BJ53" s="2591"/>
      <c r="BK53" s="2591"/>
      <c r="BL53" s="2591"/>
      <c r="BM53" s="2591"/>
      <c r="BN53" s="2591"/>
      <c r="BO53" s="2591"/>
      <c r="BP53" s="2591"/>
      <c r="BQ53" s="2591"/>
      <c r="BR53" s="2591"/>
      <c r="BS53" s="2591"/>
      <c r="BT53" s="2591"/>
      <c r="BU53" s="2591"/>
      <c r="BV53" s="2592"/>
      <c r="BW53" s="1051"/>
      <c r="BX53" s="1066">
        <v>3</v>
      </c>
      <c r="BY53" s="1067">
        <v>14</v>
      </c>
    </row>
    <row r="54" spans="2:77" x14ac:dyDescent="0.15">
      <c r="B54" s="1062"/>
      <c r="C54" s="1063"/>
      <c r="D54" s="1063"/>
      <c r="E54" s="1063"/>
      <c r="F54" s="1063"/>
      <c r="G54" s="1063"/>
      <c r="H54" s="1063"/>
      <c r="I54" s="1063"/>
      <c r="J54" s="1063"/>
      <c r="K54" s="1063"/>
      <c r="L54" s="1063"/>
      <c r="M54" s="1063"/>
      <c r="N54" s="1063"/>
      <c r="O54" s="1063"/>
      <c r="P54" s="1063"/>
      <c r="Q54" s="1063"/>
      <c r="R54" s="1063"/>
      <c r="S54" s="1063"/>
      <c r="T54" s="1063"/>
      <c r="U54" s="1063"/>
      <c r="V54" s="1063"/>
      <c r="W54" s="1063"/>
      <c r="X54" s="1063"/>
      <c r="Y54" s="1063"/>
      <c r="Z54" s="1063"/>
      <c r="AA54" s="1063"/>
      <c r="AB54" s="1063"/>
      <c r="AC54" s="1063"/>
      <c r="AD54" s="1063"/>
      <c r="AE54" s="1063"/>
      <c r="AF54" s="1063"/>
      <c r="AG54" s="1063"/>
      <c r="AH54" s="1063"/>
      <c r="AI54" s="1063"/>
      <c r="AJ54" s="1063"/>
      <c r="AK54" s="1064"/>
      <c r="AL54" s="1052"/>
      <c r="AM54" s="2593" t="str">
        <f>IF(AM50=0,""," 活動項目")</f>
        <v/>
      </c>
      <c r="AN54" s="2594"/>
      <c r="AO54" s="2594"/>
      <c r="AP54" s="2594"/>
      <c r="AQ54" s="2594"/>
      <c r="AR54" s="2594"/>
      <c r="AS54" s="2594"/>
      <c r="AT54" s="2594"/>
      <c r="AU54" s="2594"/>
      <c r="AV54" s="2594"/>
      <c r="AW54" s="2595"/>
      <c r="AX54" s="1384"/>
      <c r="AY54" s="2602" t="str">
        <f>IFERROR(IF(AU50=0,"",IF(AU50=999,VLOOKUP(AM50,活動記録写真用,BY54,FALSE),VLOOKUP(AU50,【選択肢】!$T$3:$X$90,BX54,FALSE))),"")</f>
        <v/>
      </c>
      <c r="AZ54" s="2602"/>
      <c r="BA54" s="2602"/>
      <c r="BB54" s="2602"/>
      <c r="BC54" s="2602"/>
      <c r="BD54" s="2602"/>
      <c r="BE54" s="2602"/>
      <c r="BF54" s="2602"/>
      <c r="BG54" s="2602"/>
      <c r="BH54" s="2602"/>
      <c r="BI54" s="2602"/>
      <c r="BJ54" s="2602"/>
      <c r="BK54" s="2602"/>
      <c r="BL54" s="2602"/>
      <c r="BM54" s="2602"/>
      <c r="BN54" s="2602"/>
      <c r="BO54" s="2602"/>
      <c r="BP54" s="2602"/>
      <c r="BQ54" s="2602"/>
      <c r="BR54" s="2602"/>
      <c r="BS54" s="2602"/>
      <c r="BT54" s="2602"/>
      <c r="BU54" s="2602"/>
      <c r="BV54" s="2603"/>
      <c r="BW54" s="1051"/>
      <c r="BX54" s="2618">
        <v>5</v>
      </c>
      <c r="BY54" s="2617">
        <v>15</v>
      </c>
    </row>
    <row r="55" spans="2:77" x14ac:dyDescent="0.15">
      <c r="B55" s="1062"/>
      <c r="C55" s="1063"/>
      <c r="D55" s="1063"/>
      <c r="E55" s="1063"/>
      <c r="F55" s="1063"/>
      <c r="G55" s="1063"/>
      <c r="H55" s="1063"/>
      <c r="I55" s="1063"/>
      <c r="J55" s="1063"/>
      <c r="K55" s="1063"/>
      <c r="L55" s="1063"/>
      <c r="M55" s="1063"/>
      <c r="N55" s="1063"/>
      <c r="O55" s="1063"/>
      <c r="P55" s="1063"/>
      <c r="Q55" s="1063"/>
      <c r="R55" s="1063"/>
      <c r="S55" s="1063"/>
      <c r="T55" s="1063"/>
      <c r="U55" s="1063"/>
      <c r="V55" s="1063"/>
      <c r="W55" s="1063"/>
      <c r="X55" s="1063"/>
      <c r="Y55" s="1063"/>
      <c r="Z55" s="1063"/>
      <c r="AA55" s="1063"/>
      <c r="AB55" s="1063"/>
      <c r="AC55" s="1063"/>
      <c r="AD55" s="1063"/>
      <c r="AE55" s="1063"/>
      <c r="AF55" s="1063"/>
      <c r="AG55" s="1063"/>
      <c r="AH55" s="1063"/>
      <c r="AI55" s="1063"/>
      <c r="AJ55" s="1063"/>
      <c r="AK55" s="1064"/>
      <c r="AL55" s="1052"/>
      <c r="AM55" s="2596"/>
      <c r="AN55" s="2597"/>
      <c r="AO55" s="2597"/>
      <c r="AP55" s="2597"/>
      <c r="AQ55" s="2597"/>
      <c r="AR55" s="2597"/>
      <c r="AS55" s="2597"/>
      <c r="AT55" s="2597"/>
      <c r="AU55" s="2597"/>
      <c r="AV55" s="2597"/>
      <c r="AW55" s="2598"/>
      <c r="AX55" s="1385"/>
      <c r="AY55" s="2604"/>
      <c r="AZ55" s="2604"/>
      <c r="BA55" s="2604"/>
      <c r="BB55" s="2604"/>
      <c r="BC55" s="2604"/>
      <c r="BD55" s="2604"/>
      <c r="BE55" s="2604"/>
      <c r="BF55" s="2604"/>
      <c r="BG55" s="2604"/>
      <c r="BH55" s="2604"/>
      <c r="BI55" s="2604"/>
      <c r="BJ55" s="2604"/>
      <c r="BK55" s="2604"/>
      <c r="BL55" s="2604"/>
      <c r="BM55" s="2604"/>
      <c r="BN55" s="2604"/>
      <c r="BO55" s="2604"/>
      <c r="BP55" s="2604"/>
      <c r="BQ55" s="2604"/>
      <c r="BR55" s="2604"/>
      <c r="BS55" s="2604"/>
      <c r="BT55" s="2604"/>
      <c r="BU55" s="2604"/>
      <c r="BV55" s="2605"/>
      <c r="BW55" s="1051"/>
      <c r="BX55" s="2618"/>
      <c r="BY55" s="2617"/>
    </row>
    <row r="56" spans="2:77" x14ac:dyDescent="0.15">
      <c r="B56" s="1062"/>
      <c r="C56" s="1063"/>
      <c r="D56" s="1063"/>
      <c r="E56" s="1063"/>
      <c r="F56" s="1063"/>
      <c r="G56" s="1063"/>
      <c r="H56" s="1063"/>
      <c r="I56" s="1063"/>
      <c r="J56" s="1063"/>
      <c r="K56" s="1063"/>
      <c r="L56" s="1063"/>
      <c r="M56" s="1063"/>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1052"/>
      <c r="AM56" s="2596"/>
      <c r="AN56" s="2597"/>
      <c r="AO56" s="2597"/>
      <c r="AP56" s="2597"/>
      <c r="AQ56" s="2597"/>
      <c r="AR56" s="2597"/>
      <c r="AS56" s="2597"/>
      <c r="AT56" s="2597"/>
      <c r="AU56" s="2597"/>
      <c r="AV56" s="2597"/>
      <c r="AW56" s="2598"/>
      <c r="AX56" s="1385"/>
      <c r="AY56" s="2604"/>
      <c r="AZ56" s="2604"/>
      <c r="BA56" s="2604"/>
      <c r="BB56" s="2604"/>
      <c r="BC56" s="2604"/>
      <c r="BD56" s="2604"/>
      <c r="BE56" s="2604"/>
      <c r="BF56" s="2604"/>
      <c r="BG56" s="2604"/>
      <c r="BH56" s="2604"/>
      <c r="BI56" s="2604"/>
      <c r="BJ56" s="2604"/>
      <c r="BK56" s="2604"/>
      <c r="BL56" s="2604"/>
      <c r="BM56" s="2604"/>
      <c r="BN56" s="2604"/>
      <c r="BO56" s="2604"/>
      <c r="BP56" s="2604"/>
      <c r="BQ56" s="2604"/>
      <c r="BR56" s="2604"/>
      <c r="BS56" s="2604"/>
      <c r="BT56" s="2604"/>
      <c r="BU56" s="2604"/>
      <c r="BV56" s="2605"/>
      <c r="BW56" s="1051"/>
      <c r="BX56" s="2618"/>
      <c r="BY56" s="2617"/>
    </row>
    <row r="57" spans="2:77" x14ac:dyDescent="0.15">
      <c r="B57" s="1062"/>
      <c r="C57" s="1063"/>
      <c r="D57" s="1063"/>
      <c r="E57" s="1063"/>
      <c r="F57" s="1063"/>
      <c r="G57" s="1063"/>
      <c r="H57" s="1063"/>
      <c r="I57" s="1063"/>
      <c r="J57" s="1063"/>
      <c r="K57" s="1063"/>
      <c r="L57" s="1063"/>
      <c r="M57" s="1063"/>
      <c r="N57" s="1063"/>
      <c r="O57" s="1063"/>
      <c r="P57" s="1063"/>
      <c r="Q57" s="1063"/>
      <c r="R57" s="1063"/>
      <c r="S57" s="1063"/>
      <c r="T57" s="1063"/>
      <c r="U57" s="1063"/>
      <c r="V57" s="1063"/>
      <c r="W57" s="1063"/>
      <c r="X57" s="1063"/>
      <c r="Y57" s="1063"/>
      <c r="Z57" s="1063"/>
      <c r="AA57" s="1063"/>
      <c r="AB57" s="1063"/>
      <c r="AC57" s="1063"/>
      <c r="AD57" s="1063"/>
      <c r="AE57" s="1063"/>
      <c r="AF57" s="1063"/>
      <c r="AG57" s="1063"/>
      <c r="AH57" s="1063"/>
      <c r="AI57" s="1063"/>
      <c r="AJ57" s="1063"/>
      <c r="AK57" s="1064"/>
      <c r="AL57" s="1052"/>
      <c r="AM57" s="2599"/>
      <c r="AN57" s="2600"/>
      <c r="AO57" s="2600"/>
      <c r="AP57" s="2600"/>
      <c r="AQ57" s="2600"/>
      <c r="AR57" s="2600"/>
      <c r="AS57" s="2600"/>
      <c r="AT57" s="2600"/>
      <c r="AU57" s="2600"/>
      <c r="AV57" s="2600"/>
      <c r="AW57" s="2601"/>
      <c r="AX57" s="1385"/>
      <c r="AY57" s="2606"/>
      <c r="AZ57" s="2606"/>
      <c r="BA57" s="2606"/>
      <c r="BB57" s="2606"/>
      <c r="BC57" s="2606"/>
      <c r="BD57" s="2606"/>
      <c r="BE57" s="2606"/>
      <c r="BF57" s="2606"/>
      <c r="BG57" s="2606"/>
      <c r="BH57" s="2606"/>
      <c r="BI57" s="2606"/>
      <c r="BJ57" s="2606"/>
      <c r="BK57" s="2606"/>
      <c r="BL57" s="2606"/>
      <c r="BM57" s="2606"/>
      <c r="BN57" s="2606"/>
      <c r="BO57" s="2606"/>
      <c r="BP57" s="2606"/>
      <c r="BQ57" s="2606"/>
      <c r="BR57" s="2606"/>
      <c r="BS57" s="2606"/>
      <c r="BT57" s="2606"/>
      <c r="BU57" s="2606"/>
      <c r="BV57" s="2607"/>
      <c r="BW57" s="1051"/>
      <c r="BX57" s="2618"/>
      <c r="BY57" s="2617"/>
    </row>
    <row r="58" spans="2:77" ht="15" customHeight="1" x14ac:dyDescent="0.15">
      <c r="B58" s="1062"/>
      <c r="C58" s="1063"/>
      <c r="D58" s="1063"/>
      <c r="E58" s="1063"/>
      <c r="F58" s="1063"/>
      <c r="G58" s="1063"/>
      <c r="H58" s="1063"/>
      <c r="I58" s="1063"/>
      <c r="J58" s="1063"/>
      <c r="K58" s="1063"/>
      <c r="L58" s="1063"/>
      <c r="M58" s="1063"/>
      <c r="N58" s="1063"/>
      <c r="O58" s="1063"/>
      <c r="P58" s="1063"/>
      <c r="Q58" s="1063"/>
      <c r="R58" s="1063"/>
      <c r="S58" s="1063"/>
      <c r="T58" s="1063"/>
      <c r="U58" s="1063"/>
      <c r="V58" s="1063"/>
      <c r="W58" s="1063"/>
      <c r="X58" s="1063"/>
      <c r="Y58" s="1063"/>
      <c r="Z58" s="1063"/>
      <c r="AA58" s="1063"/>
      <c r="AB58" s="1063"/>
      <c r="AC58" s="1063"/>
      <c r="AD58" s="1063"/>
      <c r="AE58" s="1063"/>
      <c r="AF58" s="1063"/>
      <c r="AG58" s="1063"/>
      <c r="AH58" s="1063"/>
      <c r="AI58" s="1063"/>
      <c r="AJ58" s="1063"/>
      <c r="AK58" s="1064"/>
      <c r="AL58" s="1052"/>
      <c r="AM58" s="2593" t="str">
        <f>IF(AM50=0,""," 備考")</f>
        <v/>
      </c>
      <c r="AN58" s="2594"/>
      <c r="AO58" s="2594"/>
      <c r="AP58" s="2594"/>
      <c r="AQ58" s="2594"/>
      <c r="AR58" s="2594"/>
      <c r="AS58" s="2594"/>
      <c r="AT58" s="2594"/>
      <c r="AU58" s="2594"/>
      <c r="AV58" s="2594"/>
      <c r="AW58" s="2595"/>
      <c r="AX58" s="1386"/>
      <c r="AY58" s="2602" t="str">
        <f>IFERROR(IF(AM50=0,"",IF((VLOOKUP(AM50,活動記録写真用,BX58,FALSE))="","",VLOOKUP(AM50,活動記録写真用,BX58,FALSE))),"")</f>
        <v/>
      </c>
      <c r="AZ58" s="2602"/>
      <c r="BA58" s="2602"/>
      <c r="BB58" s="2602"/>
      <c r="BC58" s="2602"/>
      <c r="BD58" s="2602"/>
      <c r="BE58" s="2602"/>
      <c r="BF58" s="2602"/>
      <c r="BG58" s="2602"/>
      <c r="BH58" s="2602"/>
      <c r="BI58" s="2602"/>
      <c r="BJ58" s="2602"/>
      <c r="BK58" s="2602"/>
      <c r="BL58" s="2602"/>
      <c r="BM58" s="2602"/>
      <c r="BN58" s="2602"/>
      <c r="BO58" s="2602"/>
      <c r="BP58" s="2602"/>
      <c r="BQ58" s="2602"/>
      <c r="BR58" s="2602"/>
      <c r="BS58" s="2602"/>
      <c r="BT58" s="2602"/>
      <c r="BU58" s="2602"/>
      <c r="BV58" s="2603"/>
      <c r="BW58" s="1051"/>
      <c r="BX58" s="1066">
        <v>16</v>
      </c>
      <c r="BY58" s="1052"/>
    </row>
    <row r="59" spans="2:77" ht="15" customHeight="1" x14ac:dyDescent="0.15">
      <c r="B59" s="1062"/>
      <c r="C59" s="1063"/>
      <c r="D59" s="1063"/>
      <c r="E59" s="1063"/>
      <c r="F59" s="1063"/>
      <c r="G59" s="1063"/>
      <c r="H59" s="1063"/>
      <c r="I59" s="1063"/>
      <c r="J59" s="1063"/>
      <c r="K59" s="1063"/>
      <c r="L59" s="1063"/>
      <c r="M59" s="1063"/>
      <c r="N59" s="1063"/>
      <c r="O59" s="1063"/>
      <c r="P59" s="1063"/>
      <c r="Q59" s="1063"/>
      <c r="R59" s="1063"/>
      <c r="S59" s="1063"/>
      <c r="T59" s="1063"/>
      <c r="U59" s="1063"/>
      <c r="V59" s="1063"/>
      <c r="W59" s="1063"/>
      <c r="X59" s="1063"/>
      <c r="Y59" s="1063"/>
      <c r="Z59" s="1063"/>
      <c r="AA59" s="1063"/>
      <c r="AB59" s="1063"/>
      <c r="AC59" s="1063"/>
      <c r="AD59" s="1063"/>
      <c r="AE59" s="1063"/>
      <c r="AF59" s="1063"/>
      <c r="AG59" s="1063"/>
      <c r="AH59" s="1063"/>
      <c r="AI59" s="1063"/>
      <c r="AJ59" s="1063"/>
      <c r="AK59" s="1064"/>
      <c r="AL59" s="1052"/>
      <c r="AM59" s="2599"/>
      <c r="AN59" s="2600"/>
      <c r="AO59" s="2600"/>
      <c r="AP59" s="2600"/>
      <c r="AQ59" s="2600"/>
      <c r="AR59" s="2600"/>
      <c r="AS59" s="2600"/>
      <c r="AT59" s="2600"/>
      <c r="AU59" s="2600"/>
      <c r="AV59" s="2600"/>
      <c r="AW59" s="2601"/>
      <c r="AX59" s="1387"/>
      <c r="AY59" s="2606"/>
      <c r="AZ59" s="2606"/>
      <c r="BA59" s="2606"/>
      <c r="BB59" s="2606"/>
      <c r="BC59" s="2606"/>
      <c r="BD59" s="2606"/>
      <c r="BE59" s="2606"/>
      <c r="BF59" s="2606"/>
      <c r="BG59" s="2606"/>
      <c r="BH59" s="2606"/>
      <c r="BI59" s="2606"/>
      <c r="BJ59" s="2606"/>
      <c r="BK59" s="2606"/>
      <c r="BL59" s="2606"/>
      <c r="BM59" s="2606"/>
      <c r="BN59" s="2606"/>
      <c r="BO59" s="2606"/>
      <c r="BP59" s="2606"/>
      <c r="BQ59" s="2606"/>
      <c r="BR59" s="2606"/>
      <c r="BS59" s="2606"/>
      <c r="BT59" s="2606"/>
      <c r="BU59" s="2606"/>
      <c r="BV59" s="2607"/>
      <c r="BW59" s="1051"/>
      <c r="BX59" s="1052"/>
      <c r="BY59" s="1052"/>
    </row>
    <row r="60" spans="2:77" ht="15" customHeight="1" x14ac:dyDescent="0.15">
      <c r="B60" s="1062"/>
      <c r="C60" s="1063"/>
      <c r="D60" s="1063"/>
      <c r="E60" s="1063"/>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3"/>
      <c r="AD60" s="1063"/>
      <c r="AE60" s="1063"/>
      <c r="AF60" s="1063"/>
      <c r="AG60" s="1063"/>
      <c r="AH60" s="1063"/>
      <c r="AI60" s="1063"/>
      <c r="AJ60" s="1063"/>
      <c r="AK60" s="1064"/>
      <c r="AL60" s="1052"/>
      <c r="AM60" s="2619"/>
      <c r="AN60" s="2620"/>
      <c r="AO60" s="2620"/>
      <c r="AP60" s="2620"/>
      <c r="AQ60" s="2620"/>
      <c r="AR60" s="2620"/>
      <c r="AS60" s="2620"/>
      <c r="AT60" s="2620"/>
      <c r="AU60" s="2620"/>
      <c r="AV60" s="2620"/>
      <c r="AW60" s="2621"/>
      <c r="AX60" s="2622"/>
      <c r="AY60" s="2623"/>
      <c r="AZ60" s="2623"/>
      <c r="BA60" s="2623"/>
      <c r="BB60" s="2623"/>
      <c r="BC60" s="2623"/>
      <c r="BD60" s="2623"/>
      <c r="BE60" s="2623"/>
      <c r="BF60" s="2623"/>
      <c r="BG60" s="2623"/>
      <c r="BH60" s="2623"/>
      <c r="BI60" s="2623"/>
      <c r="BJ60" s="2623"/>
      <c r="BK60" s="2623"/>
      <c r="BL60" s="2623"/>
      <c r="BM60" s="2623"/>
      <c r="BN60" s="2623"/>
      <c r="BO60" s="2623"/>
      <c r="BP60" s="2623"/>
      <c r="BQ60" s="2623"/>
      <c r="BR60" s="2623"/>
      <c r="BS60" s="2623"/>
      <c r="BT60" s="2623"/>
      <c r="BU60" s="2623"/>
      <c r="BV60" s="2624"/>
      <c r="BW60" s="1051"/>
      <c r="BX60" s="1052"/>
      <c r="BY60" s="1052"/>
    </row>
    <row r="61" spans="2:77" ht="15" customHeight="1" x14ac:dyDescent="0.15">
      <c r="B61" s="1062"/>
      <c r="C61" s="1063"/>
      <c r="D61" s="1063"/>
      <c r="E61" s="1063"/>
      <c r="F61" s="1063"/>
      <c r="G61" s="1063"/>
      <c r="H61" s="1063"/>
      <c r="I61" s="1063"/>
      <c r="J61" s="1063"/>
      <c r="K61" s="1063"/>
      <c r="L61" s="1063"/>
      <c r="M61" s="1063"/>
      <c r="N61" s="1063"/>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4"/>
      <c r="AL61" s="1052"/>
      <c r="AM61" s="2619"/>
      <c r="AN61" s="2620"/>
      <c r="AO61" s="2620"/>
      <c r="AP61" s="2620"/>
      <c r="AQ61" s="2620"/>
      <c r="AR61" s="2620"/>
      <c r="AS61" s="2620"/>
      <c r="AT61" s="2620"/>
      <c r="AU61" s="2620"/>
      <c r="AV61" s="2620"/>
      <c r="AW61" s="2621"/>
      <c r="AX61" s="2622"/>
      <c r="AY61" s="2623"/>
      <c r="AZ61" s="2623"/>
      <c r="BA61" s="2623"/>
      <c r="BB61" s="2623"/>
      <c r="BC61" s="2623"/>
      <c r="BD61" s="2623"/>
      <c r="BE61" s="2623"/>
      <c r="BF61" s="2623"/>
      <c r="BG61" s="2623"/>
      <c r="BH61" s="2623"/>
      <c r="BI61" s="2623"/>
      <c r="BJ61" s="2623"/>
      <c r="BK61" s="2623"/>
      <c r="BL61" s="2623"/>
      <c r="BM61" s="2623"/>
      <c r="BN61" s="2623"/>
      <c r="BO61" s="2623"/>
      <c r="BP61" s="2623"/>
      <c r="BQ61" s="2623"/>
      <c r="BR61" s="2623"/>
      <c r="BS61" s="2623"/>
      <c r="BT61" s="2623"/>
      <c r="BU61" s="2623"/>
      <c r="BV61" s="2624"/>
      <c r="BW61" s="1051"/>
      <c r="BX61" s="1052"/>
      <c r="BY61" s="1052"/>
    </row>
    <row r="62" spans="2:77" ht="15" customHeight="1" x14ac:dyDescent="0.15">
      <c r="B62" s="1068"/>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70"/>
      <c r="AL62" s="1052"/>
      <c r="AM62" s="2619"/>
      <c r="AN62" s="2620"/>
      <c r="AO62" s="2620"/>
      <c r="AP62" s="2620"/>
      <c r="AQ62" s="2620"/>
      <c r="AR62" s="2620"/>
      <c r="AS62" s="2620"/>
      <c r="AT62" s="2620"/>
      <c r="AU62" s="2620"/>
      <c r="AV62" s="2620"/>
      <c r="AW62" s="2621"/>
      <c r="AX62" s="2622"/>
      <c r="AY62" s="2623"/>
      <c r="AZ62" s="2623"/>
      <c r="BA62" s="2623"/>
      <c r="BB62" s="2623"/>
      <c r="BC62" s="2623"/>
      <c r="BD62" s="2623"/>
      <c r="BE62" s="2623"/>
      <c r="BF62" s="2623"/>
      <c r="BG62" s="2623"/>
      <c r="BH62" s="2623"/>
      <c r="BI62" s="2623"/>
      <c r="BJ62" s="2623"/>
      <c r="BK62" s="2623"/>
      <c r="BL62" s="2623"/>
      <c r="BM62" s="2623"/>
      <c r="BN62" s="2623"/>
      <c r="BO62" s="2623"/>
      <c r="BP62" s="2623"/>
      <c r="BQ62" s="2623"/>
      <c r="BR62" s="2623"/>
      <c r="BS62" s="2623"/>
      <c r="BT62" s="2623"/>
      <c r="BU62" s="2623"/>
      <c r="BV62" s="2624"/>
      <c r="BW62" s="1051"/>
      <c r="BX62" s="1052"/>
      <c r="BY62" s="1052"/>
    </row>
    <row r="63" spans="2:77" ht="14.25" x14ac:dyDescent="0.15">
      <c r="B63" s="1052"/>
      <c r="C63" s="1052"/>
      <c r="D63" s="1053"/>
      <c r="E63" s="1052"/>
      <c r="F63" s="1052"/>
      <c r="G63" s="1052"/>
      <c r="H63" s="1052"/>
      <c r="I63" s="1052"/>
      <c r="J63" s="1052"/>
      <c r="K63" s="1052"/>
      <c r="L63" s="1052"/>
      <c r="M63" s="1052"/>
      <c r="N63" s="1052"/>
      <c r="O63" s="1052"/>
      <c r="P63" s="1052"/>
      <c r="Q63" s="1052"/>
      <c r="R63" s="1052"/>
      <c r="S63" s="1052"/>
      <c r="T63" s="1052"/>
      <c r="U63" s="1052"/>
      <c r="V63" s="1052"/>
      <c r="W63" s="1052"/>
      <c r="X63" s="1052"/>
      <c r="Y63" s="1052"/>
      <c r="Z63" s="1052"/>
      <c r="AA63" s="1052"/>
      <c r="AB63" s="1052"/>
      <c r="AC63" s="1052"/>
      <c r="AD63" s="1052"/>
      <c r="AE63" s="1052"/>
      <c r="AF63" s="1052"/>
      <c r="AG63" s="1052"/>
      <c r="AH63" s="1052"/>
      <c r="AI63" s="1052"/>
      <c r="AJ63" s="1052"/>
      <c r="AK63" s="1052"/>
      <c r="AL63" s="1052"/>
      <c r="AM63" s="1054"/>
      <c r="AN63" s="1054"/>
      <c r="AO63" s="1054"/>
      <c r="AP63" s="1054"/>
      <c r="AQ63" s="1054"/>
      <c r="AR63" s="1054"/>
      <c r="AS63" s="1054"/>
      <c r="AT63" s="1054"/>
      <c r="AU63" s="1054"/>
      <c r="AV63" s="1054"/>
      <c r="AW63" s="1054"/>
      <c r="AX63" s="1052"/>
      <c r="AY63" s="1052"/>
      <c r="AZ63" s="1052"/>
      <c r="BA63" s="1052"/>
      <c r="BB63" s="1052"/>
      <c r="BC63" s="1052"/>
      <c r="BD63" s="1052"/>
      <c r="BE63" s="1052"/>
      <c r="BF63" s="1052"/>
      <c r="BG63" s="1052"/>
      <c r="BH63" s="1052"/>
      <c r="BI63" s="1052"/>
      <c r="BJ63" s="1052"/>
      <c r="BK63" s="1052"/>
      <c r="BL63" s="1052"/>
      <c r="BM63" s="1052"/>
      <c r="BN63" s="1052"/>
      <c r="BO63" s="1052"/>
      <c r="BP63" s="1052"/>
      <c r="BQ63" s="1052"/>
      <c r="BR63" s="1052"/>
      <c r="BS63" s="1052"/>
      <c r="BT63" s="1052"/>
      <c r="BU63" s="1052"/>
      <c r="BV63" s="1052"/>
      <c r="BW63" s="1051"/>
      <c r="BX63" s="1052"/>
      <c r="BY63" s="1052"/>
    </row>
    <row r="64" spans="2:77" ht="14.25" x14ac:dyDescent="0.15">
      <c r="B64" s="1600" t="s">
        <v>6837</v>
      </c>
      <c r="C64" s="1052"/>
      <c r="D64" s="1052"/>
      <c r="E64" s="1052"/>
      <c r="F64" s="1052"/>
      <c r="G64" s="1052"/>
      <c r="H64" s="1052"/>
      <c r="I64" s="1052"/>
      <c r="J64" s="1052"/>
      <c r="K64" s="1052"/>
      <c r="L64" s="1052"/>
      <c r="M64" s="1052"/>
      <c r="N64" s="1052"/>
      <c r="O64" s="1052"/>
      <c r="P64" s="1052"/>
      <c r="Q64" s="1052"/>
      <c r="R64" s="1052"/>
      <c r="S64" s="1052"/>
      <c r="T64" s="1052"/>
      <c r="U64" s="1052"/>
      <c r="V64" s="1052"/>
      <c r="W64" s="1052"/>
      <c r="X64" s="1052"/>
      <c r="Y64" s="1052"/>
      <c r="Z64" s="1052"/>
      <c r="AA64" s="1052"/>
      <c r="AB64" s="1052"/>
      <c r="AC64" s="1052"/>
      <c r="AD64" s="1052"/>
      <c r="AE64" s="1052"/>
      <c r="AF64" s="1052"/>
      <c r="AG64" s="1052"/>
      <c r="AH64" s="1052"/>
      <c r="AI64" s="1052"/>
      <c r="AJ64" s="2614" t="str">
        <f>"〔　"&amp;'はじめに（PC）'!D$5&amp;"　〕"</f>
        <v>〔　〇〇〇〇組織　〕</v>
      </c>
      <c r="AK64" s="2614"/>
      <c r="AL64" s="2614"/>
      <c r="AM64" s="2614"/>
      <c r="AN64" s="2614"/>
      <c r="AO64" s="2614"/>
      <c r="AP64" s="2614"/>
      <c r="AQ64" s="2614"/>
      <c r="AR64" s="2614"/>
      <c r="AS64" s="2614"/>
      <c r="AT64" s="2614"/>
      <c r="AU64" s="2614"/>
      <c r="AV64" s="2614"/>
      <c r="AW64" s="2614"/>
      <c r="AX64" s="2614"/>
      <c r="AY64" s="2614"/>
      <c r="AZ64" s="2614"/>
      <c r="BA64" s="2614"/>
      <c r="BB64" s="2614"/>
      <c r="BC64" s="2614"/>
      <c r="BD64" s="2614"/>
      <c r="BE64" s="2614"/>
      <c r="BF64" s="2614"/>
      <c r="BG64" s="2614"/>
      <c r="BH64" s="1052"/>
      <c r="BI64" s="1052"/>
      <c r="BJ64" s="2609" t="str">
        <f>"〈"&amp;'はじめに（PC）'!D$4&amp;"〉"</f>
        <v>〈横手市〉</v>
      </c>
      <c r="BK64" s="2609"/>
      <c r="BL64" s="2609"/>
      <c r="BM64" s="2609"/>
      <c r="BN64" s="2609"/>
      <c r="BO64" s="2609"/>
      <c r="BP64" s="2609"/>
      <c r="BQ64" s="2610"/>
      <c r="BR64" s="2611"/>
      <c r="BS64" s="2612"/>
      <c r="BT64" s="2612"/>
      <c r="BU64" s="2612"/>
      <c r="BV64" s="2613"/>
      <c r="BW64" s="1051"/>
      <c r="BX64" s="1052"/>
      <c r="BY64" s="1052"/>
    </row>
    <row r="65" spans="2:77" x14ac:dyDescent="0.15">
      <c r="B65" s="1057"/>
      <c r="C65" s="1057"/>
      <c r="D65" s="1057"/>
      <c r="E65" s="1057"/>
      <c r="F65" s="1057"/>
      <c r="G65" s="1057"/>
      <c r="H65" s="1057"/>
      <c r="I65" s="1057"/>
      <c r="J65" s="1057"/>
      <c r="K65" s="1057"/>
      <c r="L65" s="1057"/>
      <c r="M65" s="1057"/>
      <c r="N65" s="1057"/>
      <c r="O65" s="1057"/>
      <c r="P65" s="1057"/>
      <c r="Q65" s="1057"/>
      <c r="R65" s="1057"/>
      <c r="S65" s="1057"/>
      <c r="T65" s="1057"/>
      <c r="U65" s="1057"/>
      <c r="V65" s="1057"/>
      <c r="W65" s="1057"/>
      <c r="X65" s="1057"/>
      <c r="Y65" s="1057"/>
      <c r="Z65" s="1057"/>
      <c r="AA65" s="1057"/>
      <c r="AB65" s="1057"/>
      <c r="AC65" s="1057"/>
      <c r="AD65" s="1057"/>
      <c r="AE65" s="1057"/>
      <c r="AF65" s="1057"/>
      <c r="AG65" s="1057"/>
      <c r="AH65" s="1057"/>
      <c r="AI65" s="1057"/>
      <c r="AJ65" s="1057"/>
      <c r="AK65" s="1057"/>
      <c r="AL65" s="1057"/>
      <c r="AM65" s="1058"/>
      <c r="AN65" s="1058"/>
      <c r="AO65" s="1058"/>
      <c r="AP65" s="1058"/>
      <c r="AQ65" s="1058"/>
      <c r="AR65" s="1058"/>
      <c r="AS65" s="1058"/>
      <c r="AT65" s="1058"/>
      <c r="AU65" s="1058"/>
      <c r="AV65" s="1058"/>
      <c r="AW65" s="1058"/>
      <c r="AX65" s="1057"/>
      <c r="AY65" s="1057"/>
      <c r="AZ65" s="1057"/>
      <c r="BA65" s="1057"/>
      <c r="BB65" s="1057"/>
      <c r="BC65" s="1057"/>
      <c r="BD65" s="1057"/>
      <c r="BE65" s="1057"/>
      <c r="BF65" s="1057"/>
      <c r="BG65" s="1057"/>
      <c r="BH65" s="1057"/>
      <c r="BI65" s="1057"/>
      <c r="BJ65" s="1057"/>
      <c r="BK65" s="1057"/>
      <c r="BL65" s="1057"/>
      <c r="BM65" s="1057"/>
      <c r="BN65" s="1057"/>
      <c r="BO65" s="1057"/>
      <c r="BP65" s="1057"/>
      <c r="BQ65" s="1057"/>
      <c r="BR65" s="1057"/>
      <c r="BS65" s="1057"/>
      <c r="BT65" s="1057"/>
      <c r="BU65" s="1057"/>
      <c r="BV65" s="1057"/>
      <c r="BW65" s="1056"/>
      <c r="BX65" s="1057"/>
      <c r="BY65" s="1057"/>
    </row>
    <row r="66" spans="2:77" ht="15" customHeight="1" x14ac:dyDescent="0.15">
      <c r="B66" s="2625" t="s">
        <v>6838</v>
      </c>
      <c r="C66" s="2625"/>
      <c r="D66" s="2625"/>
      <c r="E66" s="2625"/>
      <c r="F66" s="2625"/>
      <c r="G66" s="2625"/>
      <c r="H66" s="2627"/>
      <c r="I66" s="2627"/>
      <c r="J66" s="2627"/>
      <c r="K66" s="2627"/>
      <c r="L66" s="2627"/>
      <c r="M66" s="2627"/>
      <c r="N66" s="2627"/>
      <c r="O66" s="2627"/>
      <c r="P66" s="1379"/>
      <c r="Q66" s="1379"/>
      <c r="R66" s="1379"/>
      <c r="S66" s="1379"/>
      <c r="T66" s="1379"/>
      <c r="U66" s="1379"/>
      <c r="V66" s="1379"/>
      <c r="W66" s="1379"/>
      <c r="X66" s="1379"/>
      <c r="Y66" s="1379"/>
      <c r="Z66" s="1379"/>
      <c r="AA66" s="1379"/>
      <c r="AB66" s="1379"/>
      <c r="AC66" s="1379"/>
      <c r="AD66" s="1379"/>
      <c r="AE66" s="1379"/>
      <c r="AF66" s="1379"/>
      <c r="AG66" s="1379"/>
      <c r="AH66" s="1379"/>
      <c r="AI66" s="1379"/>
      <c r="AJ66" s="1379"/>
      <c r="AK66" s="1379"/>
      <c r="AL66" s="1052"/>
      <c r="AM66" s="2615" t="s">
        <v>6839</v>
      </c>
      <c r="AN66" s="2615"/>
      <c r="AO66" s="2615"/>
      <c r="AP66" s="2615"/>
      <c r="AQ66" s="2615"/>
      <c r="AR66" s="2615"/>
      <c r="AS66" s="2615"/>
      <c r="AT66" s="2615"/>
      <c r="AU66" s="2616" t="s">
        <v>625</v>
      </c>
      <c r="AV66" s="2616"/>
      <c r="AW66" s="2616"/>
      <c r="AX66" s="2616"/>
      <c r="AY66" s="2616"/>
      <c r="AZ66" s="2616"/>
      <c r="BA66" s="2616"/>
      <c r="BB66" s="2616"/>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1"/>
      <c r="BX66" s="1052"/>
      <c r="BY66" s="1052"/>
    </row>
    <row r="67" spans="2:77" ht="15" customHeight="1" x14ac:dyDescent="0.15">
      <c r="B67" s="1059"/>
      <c r="C67" s="1060"/>
      <c r="D67" s="1060"/>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1"/>
      <c r="AL67" s="1052"/>
      <c r="AM67" s="2608"/>
      <c r="AN67" s="2608"/>
      <c r="AO67" s="2608"/>
      <c r="AP67" s="2608"/>
      <c r="AQ67" s="2608"/>
      <c r="AR67" s="2608"/>
      <c r="AS67" s="2608"/>
      <c r="AT67" s="2608"/>
      <c r="AU67" s="2608"/>
      <c r="AV67" s="2608"/>
      <c r="AW67" s="2608"/>
      <c r="AX67" s="2608"/>
      <c r="AY67" s="2608"/>
      <c r="AZ67" s="2608"/>
      <c r="BA67" s="2608"/>
      <c r="BB67" s="2608"/>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1"/>
      <c r="BX67" s="1052"/>
      <c r="BY67" s="1052"/>
    </row>
    <row r="68" spans="2:77" ht="15" customHeight="1" x14ac:dyDescent="0.15">
      <c r="B68" s="1062"/>
      <c r="C68" s="1063"/>
      <c r="D68" s="1063"/>
      <c r="E68" s="1063"/>
      <c r="F68" s="1063"/>
      <c r="G68" s="1063"/>
      <c r="H68" s="1063"/>
      <c r="I68" s="1063"/>
      <c r="J68" s="1063"/>
      <c r="K68" s="1063"/>
      <c r="L68" s="1063"/>
      <c r="M68" s="1063"/>
      <c r="N68" s="1063"/>
      <c r="O68" s="1063"/>
      <c r="P68" s="1063"/>
      <c r="Q68" s="1063"/>
      <c r="R68" s="1063"/>
      <c r="S68" s="1063"/>
      <c r="T68" s="1063"/>
      <c r="U68" s="1063"/>
      <c r="V68" s="1063"/>
      <c r="W68" s="1063"/>
      <c r="X68" s="1063"/>
      <c r="Y68" s="1063"/>
      <c r="Z68" s="1063"/>
      <c r="AA68" s="1063"/>
      <c r="AB68" s="1063"/>
      <c r="AC68" s="1063"/>
      <c r="AD68" s="1063"/>
      <c r="AE68" s="1063"/>
      <c r="AF68" s="1063"/>
      <c r="AG68" s="1063"/>
      <c r="AH68" s="1063"/>
      <c r="AI68" s="1063"/>
      <c r="AJ68" s="1063"/>
      <c r="AK68" s="1064"/>
      <c r="AL68" s="1052"/>
      <c r="AM68" s="1380" t="str">
        <f>IF(AM67=0,""," 実施日")</f>
        <v/>
      </c>
      <c r="AN68" s="1381"/>
      <c r="AO68" s="1381"/>
      <c r="AP68" s="1381"/>
      <c r="AQ68" s="1381"/>
      <c r="AR68" s="1381"/>
      <c r="AS68" s="1381"/>
      <c r="AT68" s="1381"/>
      <c r="AU68" s="1381"/>
      <c r="AV68" s="1381"/>
      <c r="AW68" s="1382"/>
      <c r="AX68" s="1380"/>
      <c r="AY68" s="2589" t="str">
        <f>IFERROR(IF(AM67=0,"",VLOOKUP(AM67,活動記録写真用,BX68,FALSE)),"")</f>
        <v/>
      </c>
      <c r="AZ68" s="2589"/>
      <c r="BA68" s="2589"/>
      <c r="BB68" s="2589"/>
      <c r="BC68" s="2589"/>
      <c r="BD68" s="2589"/>
      <c r="BE68" s="2589"/>
      <c r="BF68" s="2589"/>
      <c r="BG68" s="2589"/>
      <c r="BH68" s="2589"/>
      <c r="BI68" s="2589"/>
      <c r="BJ68" s="2589"/>
      <c r="BK68" s="2589"/>
      <c r="BL68" s="2589"/>
      <c r="BM68" s="2589"/>
      <c r="BN68" s="2589"/>
      <c r="BO68" s="2589"/>
      <c r="BP68" s="2589"/>
      <c r="BQ68" s="2589"/>
      <c r="BR68" s="2589"/>
      <c r="BS68" s="2589"/>
      <c r="BT68" s="2589"/>
      <c r="BU68" s="2589"/>
      <c r="BV68" s="2590"/>
      <c r="BW68" s="1051"/>
      <c r="BX68" s="1065">
        <v>2</v>
      </c>
      <c r="BY68" s="1052"/>
    </row>
    <row r="69" spans="2:77" ht="15" customHeight="1" x14ac:dyDescent="0.15">
      <c r="B69" s="1062"/>
      <c r="C69" s="1063"/>
      <c r="D69" s="1063"/>
      <c r="E69" s="1063"/>
      <c r="F69" s="1063"/>
      <c r="G69" s="1063"/>
      <c r="H69" s="1063"/>
      <c r="I69" s="1063"/>
      <c r="J69" s="1063"/>
      <c r="K69" s="1063"/>
      <c r="L69" s="1063"/>
      <c r="M69" s="1063"/>
      <c r="N69" s="1063"/>
      <c r="O69" s="1063"/>
      <c r="P69" s="1063"/>
      <c r="Q69" s="1063"/>
      <c r="R69" s="1063"/>
      <c r="S69" s="1063"/>
      <c r="T69" s="1063"/>
      <c r="U69" s="1063"/>
      <c r="V69" s="1063"/>
      <c r="W69" s="1063"/>
      <c r="X69" s="1063"/>
      <c r="Y69" s="1063"/>
      <c r="Z69" s="1063"/>
      <c r="AA69" s="1063"/>
      <c r="AB69" s="1063"/>
      <c r="AC69" s="1063"/>
      <c r="AD69" s="1063"/>
      <c r="AE69" s="1063"/>
      <c r="AF69" s="1063"/>
      <c r="AG69" s="1063"/>
      <c r="AH69" s="1063"/>
      <c r="AI69" s="1063"/>
      <c r="AJ69" s="1063"/>
      <c r="AK69" s="1064"/>
      <c r="AL69" s="1052"/>
      <c r="AM69" s="1380" t="str">
        <f>IF(AM67=0,""," 支払区分")</f>
        <v/>
      </c>
      <c r="AN69" s="1383"/>
      <c r="AO69" s="1383"/>
      <c r="AP69" s="1383"/>
      <c r="AQ69" s="1383"/>
      <c r="AR69" s="1383"/>
      <c r="AS69" s="1383"/>
      <c r="AT69" s="1383"/>
      <c r="AU69" s="1383"/>
      <c r="AV69" s="1383"/>
      <c r="AW69" s="1382"/>
      <c r="AX69" s="1380"/>
      <c r="AY69" s="2591" t="str">
        <f>IFERROR(IF(AU67=0,"",IF(AU67=999,VLOOKUP(AM67,活動記録写真用,BY69,FALSE),VLOOKUP(AU67,【選択肢】!$T$3:$X$90,BX69,FALSE))),"")</f>
        <v/>
      </c>
      <c r="AZ69" s="2591"/>
      <c r="BA69" s="2591"/>
      <c r="BB69" s="2591"/>
      <c r="BC69" s="2591"/>
      <c r="BD69" s="2591"/>
      <c r="BE69" s="2591"/>
      <c r="BF69" s="2591"/>
      <c r="BG69" s="2591"/>
      <c r="BH69" s="2591"/>
      <c r="BI69" s="2591"/>
      <c r="BJ69" s="2591"/>
      <c r="BK69" s="2591"/>
      <c r="BL69" s="2591"/>
      <c r="BM69" s="2591"/>
      <c r="BN69" s="2591"/>
      <c r="BO69" s="2591"/>
      <c r="BP69" s="2591"/>
      <c r="BQ69" s="2591"/>
      <c r="BR69" s="2591"/>
      <c r="BS69" s="2591"/>
      <c r="BT69" s="2591"/>
      <c r="BU69" s="2591"/>
      <c r="BV69" s="2592"/>
      <c r="BW69" s="1051"/>
      <c r="BX69" s="1066">
        <v>2</v>
      </c>
      <c r="BY69" s="1067">
        <v>13</v>
      </c>
    </row>
    <row r="70" spans="2:77" ht="15" customHeight="1" x14ac:dyDescent="0.15">
      <c r="B70" s="1062"/>
      <c r="C70" s="1063"/>
      <c r="D70" s="1063"/>
      <c r="E70" s="1063"/>
      <c r="F70" s="1063"/>
      <c r="G70" s="1063"/>
      <c r="H70" s="1063"/>
      <c r="I70" s="1063"/>
      <c r="J70" s="1063"/>
      <c r="K70" s="1063"/>
      <c r="L70" s="1063"/>
      <c r="M70" s="1063"/>
      <c r="N70" s="1063"/>
      <c r="O70" s="1063"/>
      <c r="P70" s="1063"/>
      <c r="Q70" s="1063"/>
      <c r="R70" s="1063"/>
      <c r="S70" s="1063"/>
      <c r="T70" s="1063"/>
      <c r="U70" s="1063"/>
      <c r="V70" s="1063"/>
      <c r="W70" s="1063"/>
      <c r="X70" s="1063"/>
      <c r="Y70" s="1063"/>
      <c r="Z70" s="1063"/>
      <c r="AA70" s="1063"/>
      <c r="AB70" s="1063"/>
      <c r="AC70" s="1063"/>
      <c r="AD70" s="1063"/>
      <c r="AE70" s="1063"/>
      <c r="AF70" s="1063"/>
      <c r="AG70" s="1063"/>
      <c r="AH70" s="1063"/>
      <c r="AI70" s="1063"/>
      <c r="AJ70" s="1063"/>
      <c r="AK70" s="1064"/>
      <c r="AL70" s="1052"/>
      <c r="AM70" s="1380" t="str">
        <f>IF(AM67=0,""," 活動区分")</f>
        <v/>
      </c>
      <c r="AN70" s="1381"/>
      <c r="AO70" s="1381"/>
      <c r="AP70" s="1381"/>
      <c r="AQ70" s="1381"/>
      <c r="AR70" s="1381"/>
      <c r="AS70" s="1381"/>
      <c r="AT70" s="1381"/>
      <c r="AU70" s="1381"/>
      <c r="AV70" s="1381"/>
      <c r="AW70" s="1382"/>
      <c r="AX70" s="1380"/>
      <c r="AY70" s="2591" t="str">
        <f>IFERROR(IF(AU67=0,"",IF(AU67=999,VLOOKUP(AM67,活動記録写真用,BY70,FALSE),VLOOKUP(AU67,【選択肢】!$T$3:$X$90,BX70,FALSE))),"")</f>
        <v/>
      </c>
      <c r="AZ70" s="2591"/>
      <c r="BA70" s="2591"/>
      <c r="BB70" s="2591"/>
      <c r="BC70" s="2591"/>
      <c r="BD70" s="2591"/>
      <c r="BE70" s="2591"/>
      <c r="BF70" s="2591"/>
      <c r="BG70" s="2591"/>
      <c r="BH70" s="2591"/>
      <c r="BI70" s="2591"/>
      <c r="BJ70" s="2591"/>
      <c r="BK70" s="2591"/>
      <c r="BL70" s="2591"/>
      <c r="BM70" s="2591"/>
      <c r="BN70" s="2591"/>
      <c r="BO70" s="2591"/>
      <c r="BP70" s="2591"/>
      <c r="BQ70" s="2591"/>
      <c r="BR70" s="2591"/>
      <c r="BS70" s="2591"/>
      <c r="BT70" s="2591"/>
      <c r="BU70" s="2591"/>
      <c r="BV70" s="2592"/>
      <c r="BW70" s="1051"/>
      <c r="BX70" s="1066">
        <v>3</v>
      </c>
      <c r="BY70" s="1067">
        <v>14</v>
      </c>
    </row>
    <row r="71" spans="2:77" x14ac:dyDescent="0.15">
      <c r="B71" s="1062"/>
      <c r="C71" s="1063"/>
      <c r="D71" s="1063"/>
      <c r="E71" s="1063"/>
      <c r="F71" s="1063"/>
      <c r="G71" s="1063"/>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4"/>
      <c r="AL71" s="1052"/>
      <c r="AM71" s="2593" t="str">
        <f>IF(AM67=0,""," 活動項目")</f>
        <v/>
      </c>
      <c r="AN71" s="2594"/>
      <c r="AO71" s="2594"/>
      <c r="AP71" s="2594"/>
      <c r="AQ71" s="2594"/>
      <c r="AR71" s="2594"/>
      <c r="AS71" s="2594"/>
      <c r="AT71" s="2594"/>
      <c r="AU71" s="2594"/>
      <c r="AV71" s="2594"/>
      <c r="AW71" s="2595"/>
      <c r="AX71" s="1384"/>
      <c r="AY71" s="2602" t="str">
        <f>IFERROR(IF(AU67=0,"",IF(AU67=999,VLOOKUP(AM67,活動記録写真用,BY71,FALSE),VLOOKUP(AU67,【選択肢】!$T$3:$X$90,BX71,FALSE))),"")</f>
        <v/>
      </c>
      <c r="AZ71" s="2602"/>
      <c r="BA71" s="2602"/>
      <c r="BB71" s="2602"/>
      <c r="BC71" s="2602"/>
      <c r="BD71" s="2602"/>
      <c r="BE71" s="2602"/>
      <c r="BF71" s="2602"/>
      <c r="BG71" s="2602"/>
      <c r="BH71" s="2602"/>
      <c r="BI71" s="2602"/>
      <c r="BJ71" s="2602"/>
      <c r="BK71" s="2602"/>
      <c r="BL71" s="2602"/>
      <c r="BM71" s="2602"/>
      <c r="BN71" s="2602"/>
      <c r="BO71" s="2602"/>
      <c r="BP71" s="2602"/>
      <c r="BQ71" s="2602"/>
      <c r="BR71" s="2602"/>
      <c r="BS71" s="2602"/>
      <c r="BT71" s="2602"/>
      <c r="BU71" s="2602"/>
      <c r="BV71" s="2603"/>
      <c r="BW71" s="1051"/>
      <c r="BX71" s="2618">
        <v>5</v>
      </c>
      <c r="BY71" s="2617">
        <v>15</v>
      </c>
    </row>
    <row r="72" spans="2:77" x14ac:dyDescent="0.15">
      <c r="B72" s="1062"/>
      <c r="C72" s="1063"/>
      <c r="D72" s="1063"/>
      <c r="E72" s="1063"/>
      <c r="F72" s="1063"/>
      <c r="G72" s="1063"/>
      <c r="H72" s="1063"/>
      <c r="I72" s="1063"/>
      <c r="J72" s="1063"/>
      <c r="K72" s="1063"/>
      <c r="L72" s="1063"/>
      <c r="M72" s="1063"/>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3"/>
      <c r="AI72" s="1063"/>
      <c r="AJ72" s="1063"/>
      <c r="AK72" s="1064"/>
      <c r="AL72" s="1052"/>
      <c r="AM72" s="2596"/>
      <c r="AN72" s="2597"/>
      <c r="AO72" s="2597"/>
      <c r="AP72" s="2597"/>
      <c r="AQ72" s="2597"/>
      <c r="AR72" s="2597"/>
      <c r="AS72" s="2597"/>
      <c r="AT72" s="2597"/>
      <c r="AU72" s="2597"/>
      <c r="AV72" s="2597"/>
      <c r="AW72" s="2598"/>
      <c r="AX72" s="1385"/>
      <c r="AY72" s="2604"/>
      <c r="AZ72" s="2604"/>
      <c r="BA72" s="2604"/>
      <c r="BB72" s="2604"/>
      <c r="BC72" s="2604"/>
      <c r="BD72" s="2604"/>
      <c r="BE72" s="2604"/>
      <c r="BF72" s="2604"/>
      <c r="BG72" s="2604"/>
      <c r="BH72" s="2604"/>
      <c r="BI72" s="2604"/>
      <c r="BJ72" s="2604"/>
      <c r="BK72" s="2604"/>
      <c r="BL72" s="2604"/>
      <c r="BM72" s="2604"/>
      <c r="BN72" s="2604"/>
      <c r="BO72" s="2604"/>
      <c r="BP72" s="2604"/>
      <c r="BQ72" s="2604"/>
      <c r="BR72" s="2604"/>
      <c r="BS72" s="2604"/>
      <c r="BT72" s="2604"/>
      <c r="BU72" s="2604"/>
      <c r="BV72" s="2605"/>
      <c r="BW72" s="1051"/>
      <c r="BX72" s="2618"/>
      <c r="BY72" s="2617"/>
    </row>
    <row r="73" spans="2:77" x14ac:dyDescent="0.15">
      <c r="B73" s="1062"/>
      <c r="C73" s="1063"/>
      <c r="D73" s="1063"/>
      <c r="E73" s="1063"/>
      <c r="F73" s="1063"/>
      <c r="G73" s="1063"/>
      <c r="H73" s="1063"/>
      <c r="I73" s="1063"/>
      <c r="J73" s="1063"/>
      <c r="K73" s="1063"/>
      <c r="L73" s="1063"/>
      <c r="M73" s="1063"/>
      <c r="N73" s="1063"/>
      <c r="O73" s="1063"/>
      <c r="P73" s="1063"/>
      <c r="Q73" s="1063"/>
      <c r="R73" s="1063"/>
      <c r="S73" s="1063"/>
      <c r="T73" s="1063"/>
      <c r="U73" s="1063"/>
      <c r="V73" s="1063"/>
      <c r="W73" s="1063"/>
      <c r="X73" s="1063"/>
      <c r="Y73" s="1063"/>
      <c r="Z73" s="1063"/>
      <c r="AA73" s="1063"/>
      <c r="AB73" s="1063"/>
      <c r="AC73" s="1063"/>
      <c r="AD73" s="1063"/>
      <c r="AE73" s="1063"/>
      <c r="AF73" s="1063"/>
      <c r="AG73" s="1063"/>
      <c r="AH73" s="1063"/>
      <c r="AI73" s="1063"/>
      <c r="AJ73" s="1063"/>
      <c r="AK73" s="1064"/>
      <c r="AL73" s="1052"/>
      <c r="AM73" s="2596"/>
      <c r="AN73" s="2597"/>
      <c r="AO73" s="2597"/>
      <c r="AP73" s="2597"/>
      <c r="AQ73" s="2597"/>
      <c r="AR73" s="2597"/>
      <c r="AS73" s="2597"/>
      <c r="AT73" s="2597"/>
      <c r="AU73" s="2597"/>
      <c r="AV73" s="2597"/>
      <c r="AW73" s="2598"/>
      <c r="AX73" s="1385"/>
      <c r="AY73" s="2604"/>
      <c r="AZ73" s="2604"/>
      <c r="BA73" s="2604"/>
      <c r="BB73" s="2604"/>
      <c r="BC73" s="2604"/>
      <c r="BD73" s="2604"/>
      <c r="BE73" s="2604"/>
      <c r="BF73" s="2604"/>
      <c r="BG73" s="2604"/>
      <c r="BH73" s="2604"/>
      <c r="BI73" s="2604"/>
      <c r="BJ73" s="2604"/>
      <c r="BK73" s="2604"/>
      <c r="BL73" s="2604"/>
      <c r="BM73" s="2604"/>
      <c r="BN73" s="2604"/>
      <c r="BO73" s="2604"/>
      <c r="BP73" s="2604"/>
      <c r="BQ73" s="2604"/>
      <c r="BR73" s="2604"/>
      <c r="BS73" s="2604"/>
      <c r="BT73" s="2604"/>
      <c r="BU73" s="2604"/>
      <c r="BV73" s="2605"/>
      <c r="BW73" s="1051"/>
      <c r="BX73" s="2618"/>
      <c r="BY73" s="2617"/>
    </row>
    <row r="74" spans="2:77" x14ac:dyDescent="0.15">
      <c r="B74" s="1062"/>
      <c r="C74" s="1063"/>
      <c r="D74" s="1063"/>
      <c r="E74" s="1063"/>
      <c r="F74" s="1063"/>
      <c r="G74" s="1063"/>
      <c r="H74" s="1063"/>
      <c r="I74" s="1063"/>
      <c r="J74" s="1063"/>
      <c r="K74" s="1063"/>
      <c r="L74" s="1063"/>
      <c r="M74" s="1063"/>
      <c r="N74" s="1063"/>
      <c r="O74" s="1063"/>
      <c r="P74" s="1063"/>
      <c r="Q74" s="1063"/>
      <c r="R74" s="1063"/>
      <c r="S74" s="1063"/>
      <c r="T74" s="1063"/>
      <c r="U74" s="1063"/>
      <c r="V74" s="1063"/>
      <c r="W74" s="1063"/>
      <c r="X74" s="1063"/>
      <c r="Y74" s="1063"/>
      <c r="Z74" s="1063"/>
      <c r="AA74" s="1063"/>
      <c r="AB74" s="1063"/>
      <c r="AC74" s="1063"/>
      <c r="AD74" s="1063"/>
      <c r="AE74" s="1063"/>
      <c r="AF74" s="1063"/>
      <c r="AG74" s="1063"/>
      <c r="AH74" s="1063"/>
      <c r="AI74" s="1063"/>
      <c r="AJ74" s="1063"/>
      <c r="AK74" s="1064"/>
      <c r="AL74" s="1052"/>
      <c r="AM74" s="2599"/>
      <c r="AN74" s="2600"/>
      <c r="AO74" s="2600"/>
      <c r="AP74" s="2600"/>
      <c r="AQ74" s="2600"/>
      <c r="AR74" s="2600"/>
      <c r="AS74" s="2600"/>
      <c r="AT74" s="2600"/>
      <c r="AU74" s="2600"/>
      <c r="AV74" s="2600"/>
      <c r="AW74" s="2601"/>
      <c r="AX74" s="1385"/>
      <c r="AY74" s="2606"/>
      <c r="AZ74" s="2606"/>
      <c r="BA74" s="2606"/>
      <c r="BB74" s="2606"/>
      <c r="BC74" s="2606"/>
      <c r="BD74" s="2606"/>
      <c r="BE74" s="2606"/>
      <c r="BF74" s="2606"/>
      <c r="BG74" s="2606"/>
      <c r="BH74" s="2606"/>
      <c r="BI74" s="2606"/>
      <c r="BJ74" s="2606"/>
      <c r="BK74" s="2606"/>
      <c r="BL74" s="2606"/>
      <c r="BM74" s="2606"/>
      <c r="BN74" s="2606"/>
      <c r="BO74" s="2606"/>
      <c r="BP74" s="2606"/>
      <c r="BQ74" s="2606"/>
      <c r="BR74" s="2606"/>
      <c r="BS74" s="2606"/>
      <c r="BT74" s="2606"/>
      <c r="BU74" s="2606"/>
      <c r="BV74" s="2607"/>
      <c r="BW74" s="1051"/>
      <c r="BX74" s="2618"/>
      <c r="BY74" s="2617"/>
    </row>
    <row r="75" spans="2:77" ht="15" customHeight="1" x14ac:dyDescent="0.15">
      <c r="B75" s="1062"/>
      <c r="C75" s="1063"/>
      <c r="D75" s="1063"/>
      <c r="E75" s="1063"/>
      <c r="F75" s="1063"/>
      <c r="G75" s="1063"/>
      <c r="H75" s="1063"/>
      <c r="I75" s="1063"/>
      <c r="J75" s="1063"/>
      <c r="K75" s="1063"/>
      <c r="L75" s="1063"/>
      <c r="M75" s="1063"/>
      <c r="N75" s="1063"/>
      <c r="O75" s="1063"/>
      <c r="P75" s="1063"/>
      <c r="Q75" s="1063"/>
      <c r="R75" s="1063"/>
      <c r="S75" s="1063"/>
      <c r="T75" s="1063"/>
      <c r="U75" s="1063"/>
      <c r="V75" s="1063"/>
      <c r="W75" s="1063"/>
      <c r="X75" s="1063"/>
      <c r="Y75" s="1063"/>
      <c r="Z75" s="1063"/>
      <c r="AA75" s="1063"/>
      <c r="AB75" s="1063"/>
      <c r="AC75" s="1063"/>
      <c r="AD75" s="1063"/>
      <c r="AE75" s="1063"/>
      <c r="AF75" s="1063"/>
      <c r="AG75" s="1063"/>
      <c r="AH75" s="1063"/>
      <c r="AI75" s="1063"/>
      <c r="AJ75" s="1063"/>
      <c r="AK75" s="1064"/>
      <c r="AL75" s="1052"/>
      <c r="AM75" s="2593" t="str">
        <f>IF(AM67=0,""," 備考")</f>
        <v/>
      </c>
      <c r="AN75" s="2594"/>
      <c r="AO75" s="2594"/>
      <c r="AP75" s="2594"/>
      <c r="AQ75" s="2594"/>
      <c r="AR75" s="2594"/>
      <c r="AS75" s="2594"/>
      <c r="AT75" s="2594"/>
      <c r="AU75" s="2594"/>
      <c r="AV75" s="2594"/>
      <c r="AW75" s="2595"/>
      <c r="AX75" s="1386"/>
      <c r="AY75" s="2602" t="str">
        <f>IFERROR(IF(AM67=0,"",IF((VLOOKUP(AM67,活動記録写真用,BX75,FALSE))="","",VLOOKUP(AM67,活動記録写真用,BX75,FALSE))),"")</f>
        <v/>
      </c>
      <c r="AZ75" s="2602"/>
      <c r="BA75" s="2602"/>
      <c r="BB75" s="2602"/>
      <c r="BC75" s="2602"/>
      <c r="BD75" s="2602"/>
      <c r="BE75" s="2602"/>
      <c r="BF75" s="2602"/>
      <c r="BG75" s="2602"/>
      <c r="BH75" s="2602"/>
      <c r="BI75" s="2602"/>
      <c r="BJ75" s="2602"/>
      <c r="BK75" s="2602"/>
      <c r="BL75" s="2602"/>
      <c r="BM75" s="2602"/>
      <c r="BN75" s="2602"/>
      <c r="BO75" s="2602"/>
      <c r="BP75" s="2602"/>
      <c r="BQ75" s="2602"/>
      <c r="BR75" s="2602"/>
      <c r="BS75" s="2602"/>
      <c r="BT75" s="2602"/>
      <c r="BU75" s="2602"/>
      <c r="BV75" s="2603"/>
      <c r="BW75" s="1051"/>
      <c r="BX75" s="1066">
        <v>16</v>
      </c>
      <c r="BY75" s="1052"/>
    </row>
    <row r="76" spans="2:77" ht="15" customHeight="1" x14ac:dyDescent="0.15">
      <c r="B76" s="1062"/>
      <c r="C76" s="1063"/>
      <c r="D76" s="1063"/>
      <c r="E76" s="1063"/>
      <c r="F76" s="1063"/>
      <c r="G76" s="1063"/>
      <c r="H76" s="1063"/>
      <c r="I76" s="1063"/>
      <c r="J76" s="1063"/>
      <c r="K76" s="1063"/>
      <c r="L76" s="1063"/>
      <c r="M76" s="1063"/>
      <c r="N76" s="1063"/>
      <c r="O76" s="1063"/>
      <c r="P76" s="1063"/>
      <c r="Q76" s="1063"/>
      <c r="R76" s="1063"/>
      <c r="S76" s="1063"/>
      <c r="T76" s="1063"/>
      <c r="U76" s="1063"/>
      <c r="V76" s="1063"/>
      <c r="W76" s="1063"/>
      <c r="X76" s="1063"/>
      <c r="Y76" s="1063"/>
      <c r="Z76" s="1063"/>
      <c r="AA76" s="1063"/>
      <c r="AB76" s="1063"/>
      <c r="AC76" s="1063"/>
      <c r="AD76" s="1063"/>
      <c r="AE76" s="1063"/>
      <c r="AF76" s="1063"/>
      <c r="AG76" s="1063"/>
      <c r="AH76" s="1063"/>
      <c r="AI76" s="1063"/>
      <c r="AJ76" s="1063"/>
      <c r="AK76" s="1064"/>
      <c r="AL76" s="1052"/>
      <c r="AM76" s="2599"/>
      <c r="AN76" s="2600"/>
      <c r="AO76" s="2600"/>
      <c r="AP76" s="2600"/>
      <c r="AQ76" s="2600"/>
      <c r="AR76" s="2600"/>
      <c r="AS76" s="2600"/>
      <c r="AT76" s="2600"/>
      <c r="AU76" s="2600"/>
      <c r="AV76" s="2600"/>
      <c r="AW76" s="2601"/>
      <c r="AX76" s="1387"/>
      <c r="AY76" s="2606"/>
      <c r="AZ76" s="2606"/>
      <c r="BA76" s="2606"/>
      <c r="BB76" s="2606"/>
      <c r="BC76" s="2606"/>
      <c r="BD76" s="2606"/>
      <c r="BE76" s="2606"/>
      <c r="BF76" s="2606"/>
      <c r="BG76" s="2606"/>
      <c r="BH76" s="2606"/>
      <c r="BI76" s="2606"/>
      <c r="BJ76" s="2606"/>
      <c r="BK76" s="2606"/>
      <c r="BL76" s="2606"/>
      <c r="BM76" s="2606"/>
      <c r="BN76" s="2606"/>
      <c r="BO76" s="2606"/>
      <c r="BP76" s="2606"/>
      <c r="BQ76" s="2606"/>
      <c r="BR76" s="2606"/>
      <c r="BS76" s="2606"/>
      <c r="BT76" s="2606"/>
      <c r="BU76" s="2606"/>
      <c r="BV76" s="2607"/>
      <c r="BW76" s="1051"/>
      <c r="BX76" s="1052"/>
      <c r="BY76" s="1052"/>
    </row>
    <row r="77" spans="2:77" ht="15" customHeight="1" x14ac:dyDescent="0.15">
      <c r="B77" s="1062"/>
      <c r="C77" s="1063"/>
      <c r="D77" s="1063"/>
      <c r="E77" s="1063"/>
      <c r="F77" s="1063"/>
      <c r="G77" s="1063"/>
      <c r="H77" s="1063"/>
      <c r="I77" s="1063"/>
      <c r="J77" s="1063"/>
      <c r="K77" s="1063"/>
      <c r="L77" s="1063"/>
      <c r="M77" s="1063"/>
      <c r="N77" s="1063"/>
      <c r="O77" s="1063"/>
      <c r="P77" s="1063"/>
      <c r="Q77" s="1063"/>
      <c r="R77" s="1063"/>
      <c r="S77" s="1063"/>
      <c r="T77" s="1063"/>
      <c r="U77" s="1063"/>
      <c r="V77" s="1063"/>
      <c r="W77" s="1063"/>
      <c r="X77" s="1063"/>
      <c r="Y77" s="1063"/>
      <c r="Z77" s="1063"/>
      <c r="AA77" s="1063"/>
      <c r="AB77" s="1063"/>
      <c r="AC77" s="1063"/>
      <c r="AD77" s="1063"/>
      <c r="AE77" s="1063"/>
      <c r="AF77" s="1063"/>
      <c r="AG77" s="1063"/>
      <c r="AH77" s="1063"/>
      <c r="AI77" s="1063"/>
      <c r="AJ77" s="1063"/>
      <c r="AK77" s="1064"/>
      <c r="AL77" s="1052"/>
      <c r="AM77" s="2619"/>
      <c r="AN77" s="2620"/>
      <c r="AO77" s="2620"/>
      <c r="AP77" s="2620"/>
      <c r="AQ77" s="2620"/>
      <c r="AR77" s="2620"/>
      <c r="AS77" s="2620"/>
      <c r="AT77" s="2620"/>
      <c r="AU77" s="2620"/>
      <c r="AV77" s="2620"/>
      <c r="AW77" s="2621"/>
      <c r="AX77" s="2622"/>
      <c r="AY77" s="2623"/>
      <c r="AZ77" s="2623"/>
      <c r="BA77" s="2623"/>
      <c r="BB77" s="2623"/>
      <c r="BC77" s="2623"/>
      <c r="BD77" s="2623"/>
      <c r="BE77" s="2623"/>
      <c r="BF77" s="2623"/>
      <c r="BG77" s="2623"/>
      <c r="BH77" s="2623"/>
      <c r="BI77" s="2623"/>
      <c r="BJ77" s="2623"/>
      <c r="BK77" s="2623"/>
      <c r="BL77" s="2623"/>
      <c r="BM77" s="2623"/>
      <c r="BN77" s="2623"/>
      <c r="BO77" s="2623"/>
      <c r="BP77" s="2623"/>
      <c r="BQ77" s="2623"/>
      <c r="BR77" s="2623"/>
      <c r="BS77" s="2623"/>
      <c r="BT77" s="2623"/>
      <c r="BU77" s="2623"/>
      <c r="BV77" s="2624"/>
      <c r="BW77" s="1051"/>
      <c r="BX77" s="1052"/>
      <c r="BY77" s="1052"/>
    </row>
    <row r="78" spans="2:77" ht="15" customHeight="1" x14ac:dyDescent="0.15">
      <c r="B78" s="1062"/>
      <c r="C78" s="1063"/>
      <c r="D78" s="1063"/>
      <c r="E78" s="1063"/>
      <c r="F78" s="1063"/>
      <c r="G78" s="1063"/>
      <c r="H78" s="1063"/>
      <c r="I78" s="1063"/>
      <c r="J78" s="1063"/>
      <c r="K78" s="1063"/>
      <c r="L78" s="1063"/>
      <c r="M78" s="1063"/>
      <c r="N78" s="1063"/>
      <c r="O78" s="1063"/>
      <c r="P78" s="1063"/>
      <c r="Q78" s="1063"/>
      <c r="R78" s="1063"/>
      <c r="S78" s="1063"/>
      <c r="T78" s="1063"/>
      <c r="U78" s="1063"/>
      <c r="V78" s="1063"/>
      <c r="W78" s="1063"/>
      <c r="X78" s="1063"/>
      <c r="Y78" s="1063"/>
      <c r="Z78" s="1063"/>
      <c r="AA78" s="1063"/>
      <c r="AB78" s="1063"/>
      <c r="AC78" s="1063"/>
      <c r="AD78" s="1063"/>
      <c r="AE78" s="1063"/>
      <c r="AF78" s="1063"/>
      <c r="AG78" s="1063"/>
      <c r="AH78" s="1063"/>
      <c r="AI78" s="1063"/>
      <c r="AJ78" s="1063"/>
      <c r="AK78" s="1064"/>
      <c r="AL78" s="1052"/>
      <c r="AM78" s="2619"/>
      <c r="AN78" s="2620"/>
      <c r="AO78" s="2620"/>
      <c r="AP78" s="2620"/>
      <c r="AQ78" s="2620"/>
      <c r="AR78" s="2620"/>
      <c r="AS78" s="2620"/>
      <c r="AT78" s="2620"/>
      <c r="AU78" s="2620"/>
      <c r="AV78" s="2620"/>
      <c r="AW78" s="2621"/>
      <c r="AX78" s="2622"/>
      <c r="AY78" s="2623"/>
      <c r="AZ78" s="2623"/>
      <c r="BA78" s="2623"/>
      <c r="BB78" s="2623"/>
      <c r="BC78" s="2623"/>
      <c r="BD78" s="2623"/>
      <c r="BE78" s="2623"/>
      <c r="BF78" s="2623"/>
      <c r="BG78" s="2623"/>
      <c r="BH78" s="2623"/>
      <c r="BI78" s="2623"/>
      <c r="BJ78" s="2623"/>
      <c r="BK78" s="2623"/>
      <c r="BL78" s="2623"/>
      <c r="BM78" s="2623"/>
      <c r="BN78" s="2623"/>
      <c r="BO78" s="2623"/>
      <c r="BP78" s="2623"/>
      <c r="BQ78" s="2623"/>
      <c r="BR78" s="2623"/>
      <c r="BS78" s="2623"/>
      <c r="BT78" s="2623"/>
      <c r="BU78" s="2623"/>
      <c r="BV78" s="2624"/>
      <c r="BW78" s="1051"/>
      <c r="BX78" s="1052"/>
      <c r="BY78" s="1052"/>
    </row>
    <row r="79" spans="2:77" ht="15" customHeight="1" x14ac:dyDescent="0.15">
      <c r="B79" s="1068"/>
      <c r="C79" s="1069"/>
      <c r="D79" s="1069"/>
      <c r="E79" s="1069"/>
      <c r="F79" s="1069"/>
      <c r="G79" s="1069"/>
      <c r="H79" s="1069"/>
      <c r="I79" s="1069"/>
      <c r="J79" s="1069"/>
      <c r="K79" s="1069"/>
      <c r="L79" s="1069"/>
      <c r="M79" s="1069"/>
      <c r="N79" s="1069"/>
      <c r="O79" s="1069"/>
      <c r="P79" s="1069"/>
      <c r="Q79" s="1069"/>
      <c r="R79" s="1069"/>
      <c r="S79" s="1069"/>
      <c r="T79" s="1069"/>
      <c r="U79" s="1069"/>
      <c r="V79" s="1069"/>
      <c r="W79" s="1069"/>
      <c r="X79" s="1069"/>
      <c r="Y79" s="1069"/>
      <c r="Z79" s="1069"/>
      <c r="AA79" s="1069"/>
      <c r="AB79" s="1069"/>
      <c r="AC79" s="1069"/>
      <c r="AD79" s="1069"/>
      <c r="AE79" s="1069"/>
      <c r="AF79" s="1069"/>
      <c r="AG79" s="1069"/>
      <c r="AH79" s="1069"/>
      <c r="AI79" s="1069"/>
      <c r="AJ79" s="1069"/>
      <c r="AK79" s="1070"/>
      <c r="AL79" s="1052"/>
      <c r="AM79" s="2619"/>
      <c r="AN79" s="2620"/>
      <c r="AO79" s="2620"/>
      <c r="AP79" s="2620"/>
      <c r="AQ79" s="2620"/>
      <c r="AR79" s="2620"/>
      <c r="AS79" s="2620"/>
      <c r="AT79" s="2620"/>
      <c r="AU79" s="2620"/>
      <c r="AV79" s="2620"/>
      <c r="AW79" s="2621"/>
      <c r="AX79" s="2622"/>
      <c r="AY79" s="2623"/>
      <c r="AZ79" s="2623"/>
      <c r="BA79" s="2623"/>
      <c r="BB79" s="2623"/>
      <c r="BC79" s="2623"/>
      <c r="BD79" s="2623"/>
      <c r="BE79" s="2623"/>
      <c r="BF79" s="2623"/>
      <c r="BG79" s="2623"/>
      <c r="BH79" s="2623"/>
      <c r="BI79" s="2623"/>
      <c r="BJ79" s="2623"/>
      <c r="BK79" s="2623"/>
      <c r="BL79" s="2623"/>
      <c r="BM79" s="2623"/>
      <c r="BN79" s="2623"/>
      <c r="BO79" s="2623"/>
      <c r="BP79" s="2623"/>
      <c r="BQ79" s="2623"/>
      <c r="BR79" s="2623"/>
      <c r="BS79" s="2623"/>
      <c r="BT79" s="2623"/>
      <c r="BU79" s="2623"/>
      <c r="BV79" s="2624"/>
      <c r="BW79" s="1051"/>
      <c r="BX79" s="1052"/>
      <c r="BY79" s="1052"/>
    </row>
    <row r="80" spans="2:77" x14ac:dyDescent="0.15">
      <c r="B80" s="1072"/>
      <c r="C80" s="1072"/>
      <c r="D80" s="1072"/>
      <c r="E80" s="1072"/>
      <c r="F80" s="1072"/>
      <c r="G80" s="1072"/>
      <c r="H80" s="1072"/>
      <c r="I80" s="1072"/>
      <c r="J80" s="1072"/>
      <c r="K80" s="1072"/>
      <c r="L80" s="1072"/>
      <c r="M80" s="1072"/>
      <c r="N80" s="1072"/>
      <c r="O80" s="1072"/>
      <c r="P80" s="1072"/>
      <c r="Q80" s="1072"/>
      <c r="R80" s="1072"/>
      <c r="S80" s="1072"/>
      <c r="T80" s="1072"/>
      <c r="U80" s="1072"/>
      <c r="V80" s="1072"/>
      <c r="W80" s="1072"/>
      <c r="X80" s="1072"/>
      <c r="Y80" s="1072"/>
      <c r="Z80" s="1072"/>
      <c r="AA80" s="1072"/>
      <c r="AB80" s="1072"/>
      <c r="AC80" s="1072"/>
      <c r="AD80" s="1072"/>
      <c r="AE80" s="1072"/>
      <c r="AF80" s="1072"/>
      <c r="AG80" s="1072"/>
      <c r="AH80" s="1072"/>
      <c r="AI80" s="1072"/>
      <c r="AJ80" s="1072"/>
      <c r="AK80" s="1072"/>
      <c r="AL80" s="1072"/>
      <c r="AM80" s="1073"/>
      <c r="AN80" s="1073"/>
      <c r="AO80" s="1073"/>
      <c r="AP80" s="1073"/>
      <c r="AQ80" s="1073"/>
      <c r="AR80" s="1073"/>
      <c r="AS80" s="1073"/>
      <c r="AT80" s="1073"/>
      <c r="AU80" s="1073"/>
      <c r="AV80" s="1073"/>
      <c r="AW80" s="1073"/>
      <c r="AX80" s="1072"/>
      <c r="AY80" s="1072"/>
      <c r="AZ80" s="1072"/>
      <c r="BA80" s="1072"/>
      <c r="BB80" s="1072"/>
      <c r="BC80" s="1072"/>
      <c r="BD80" s="1072"/>
      <c r="BE80" s="1072"/>
      <c r="BF80" s="1072"/>
      <c r="BG80" s="1072"/>
      <c r="BH80" s="1072"/>
      <c r="BI80" s="1072"/>
      <c r="BJ80" s="1072"/>
      <c r="BK80" s="1072"/>
      <c r="BL80" s="1072"/>
      <c r="BM80" s="1072"/>
      <c r="BN80" s="1072"/>
      <c r="BO80" s="1072"/>
      <c r="BP80" s="1072"/>
      <c r="BQ80" s="1072"/>
      <c r="BR80" s="1072"/>
      <c r="BS80" s="1072"/>
      <c r="BT80" s="1072"/>
      <c r="BU80" s="1072"/>
      <c r="BV80" s="1072"/>
      <c r="BW80" s="1071"/>
      <c r="BX80" s="1072"/>
      <c r="BY80" s="1072"/>
    </row>
    <row r="81" spans="2:77" ht="15" customHeight="1" x14ac:dyDescent="0.15">
      <c r="B81" s="2625" t="s">
        <v>6838</v>
      </c>
      <c r="C81" s="2625"/>
      <c r="D81" s="2625"/>
      <c r="E81" s="2625"/>
      <c r="F81" s="2625"/>
      <c r="G81" s="2625"/>
      <c r="H81" s="2627"/>
      <c r="I81" s="2627"/>
      <c r="J81" s="2627"/>
      <c r="K81" s="2627"/>
      <c r="L81" s="2627"/>
      <c r="M81" s="2627"/>
      <c r="N81" s="2627"/>
      <c r="O81" s="2627"/>
      <c r="P81" s="1379"/>
      <c r="Q81" s="1379"/>
      <c r="R81" s="1379"/>
      <c r="S81" s="1379"/>
      <c r="T81" s="1379"/>
      <c r="U81" s="1379"/>
      <c r="V81" s="1379"/>
      <c r="W81" s="1379"/>
      <c r="X81" s="1379"/>
      <c r="Y81" s="1379"/>
      <c r="Z81" s="1379"/>
      <c r="AA81" s="1379"/>
      <c r="AB81" s="1379"/>
      <c r="AC81" s="1379"/>
      <c r="AD81" s="1379"/>
      <c r="AE81" s="1379"/>
      <c r="AF81" s="1379"/>
      <c r="AG81" s="1379"/>
      <c r="AH81" s="1379"/>
      <c r="AI81" s="1379"/>
      <c r="AJ81" s="1379"/>
      <c r="AK81" s="1379"/>
      <c r="AL81" s="1052"/>
      <c r="AM81" s="2615" t="s">
        <v>6839</v>
      </c>
      <c r="AN81" s="2615"/>
      <c r="AO81" s="2615"/>
      <c r="AP81" s="2615"/>
      <c r="AQ81" s="2615"/>
      <c r="AR81" s="2615"/>
      <c r="AS81" s="2615"/>
      <c r="AT81" s="2615"/>
      <c r="AU81" s="2616" t="s">
        <v>625</v>
      </c>
      <c r="AV81" s="2616"/>
      <c r="AW81" s="2616"/>
      <c r="AX81" s="2616"/>
      <c r="AY81" s="2616"/>
      <c r="AZ81" s="2616"/>
      <c r="BA81" s="2616"/>
      <c r="BB81" s="2616"/>
      <c r="BC81" s="1052"/>
      <c r="BD81" s="1052"/>
      <c r="BE81" s="1052"/>
      <c r="BF81" s="1052"/>
      <c r="BG81" s="1052"/>
      <c r="BH81" s="1052"/>
      <c r="BI81" s="1052"/>
      <c r="BJ81" s="1052"/>
      <c r="BK81" s="1052"/>
      <c r="BL81" s="1052"/>
      <c r="BM81" s="1052"/>
      <c r="BN81" s="1052"/>
      <c r="BO81" s="1052"/>
      <c r="BP81" s="1052"/>
      <c r="BQ81" s="1052"/>
      <c r="BR81" s="1052"/>
      <c r="BS81" s="1052"/>
      <c r="BT81" s="1052"/>
      <c r="BU81" s="1052"/>
      <c r="BV81" s="1052"/>
      <c r="BW81" s="1051"/>
      <c r="BX81" s="1052"/>
      <c r="BY81" s="1052"/>
    </row>
    <row r="82" spans="2:77" ht="15" customHeight="1" x14ac:dyDescent="0.15">
      <c r="B82" s="1059"/>
      <c r="C82" s="1060"/>
      <c r="D82" s="1060"/>
      <c r="E82" s="1060"/>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1"/>
      <c r="AL82" s="1052"/>
      <c r="AM82" s="2608"/>
      <c r="AN82" s="2608"/>
      <c r="AO82" s="2608"/>
      <c r="AP82" s="2608"/>
      <c r="AQ82" s="2608"/>
      <c r="AR82" s="2608"/>
      <c r="AS82" s="2608"/>
      <c r="AT82" s="2608"/>
      <c r="AU82" s="2608"/>
      <c r="AV82" s="2608"/>
      <c r="AW82" s="2608"/>
      <c r="AX82" s="2608"/>
      <c r="AY82" s="2608"/>
      <c r="AZ82" s="2608"/>
      <c r="BA82" s="2608"/>
      <c r="BB82" s="2608"/>
      <c r="BC82" s="1052"/>
      <c r="BD82" s="1052"/>
      <c r="BE82" s="1052"/>
      <c r="BF82" s="1052"/>
      <c r="BG82" s="1052"/>
      <c r="BH82" s="1052"/>
      <c r="BI82" s="1052"/>
      <c r="BJ82" s="1052"/>
      <c r="BK82" s="1052"/>
      <c r="BL82" s="1052"/>
      <c r="BM82" s="1052"/>
      <c r="BN82" s="1052"/>
      <c r="BO82" s="1052"/>
      <c r="BP82" s="1052"/>
      <c r="BQ82" s="1052"/>
      <c r="BR82" s="1052"/>
      <c r="BS82" s="1052"/>
      <c r="BT82" s="1052"/>
      <c r="BU82" s="1052"/>
      <c r="BV82" s="1052"/>
      <c r="BW82" s="1051"/>
      <c r="BX82" s="1052"/>
      <c r="BY82" s="1052"/>
    </row>
    <row r="83" spans="2:77" ht="15" customHeight="1" x14ac:dyDescent="0.15">
      <c r="B83" s="1062"/>
      <c r="C83" s="1063"/>
      <c r="D83" s="1063"/>
      <c r="E83" s="1063"/>
      <c r="F83" s="1063"/>
      <c r="G83" s="1063"/>
      <c r="H83" s="1063"/>
      <c r="I83" s="1063"/>
      <c r="J83" s="1063"/>
      <c r="K83" s="1063"/>
      <c r="L83" s="1063"/>
      <c r="M83" s="1063"/>
      <c r="N83" s="1063"/>
      <c r="O83" s="1063"/>
      <c r="P83" s="1063"/>
      <c r="Q83" s="1063"/>
      <c r="R83" s="1063"/>
      <c r="S83" s="1063"/>
      <c r="T83" s="1063"/>
      <c r="U83" s="1063"/>
      <c r="V83" s="1063"/>
      <c r="W83" s="1063"/>
      <c r="X83" s="1063"/>
      <c r="Y83" s="1063"/>
      <c r="Z83" s="1063"/>
      <c r="AA83" s="1063"/>
      <c r="AB83" s="1063"/>
      <c r="AC83" s="1063"/>
      <c r="AD83" s="1063"/>
      <c r="AE83" s="1063"/>
      <c r="AF83" s="1063"/>
      <c r="AG83" s="1063"/>
      <c r="AH83" s="1063"/>
      <c r="AI83" s="1063"/>
      <c r="AJ83" s="1063"/>
      <c r="AK83" s="1064"/>
      <c r="AL83" s="1052"/>
      <c r="AM83" s="1380" t="str">
        <f>IF(AM82=0,""," 実施日")</f>
        <v/>
      </c>
      <c r="AN83" s="1381"/>
      <c r="AO83" s="1381"/>
      <c r="AP83" s="1381"/>
      <c r="AQ83" s="1381"/>
      <c r="AR83" s="1381"/>
      <c r="AS83" s="1381"/>
      <c r="AT83" s="1381"/>
      <c r="AU83" s="1381"/>
      <c r="AV83" s="1381"/>
      <c r="AW83" s="1382"/>
      <c r="AX83" s="1380"/>
      <c r="AY83" s="2589" t="str">
        <f>IFERROR(IF(AM82=0,"",VLOOKUP(AM82,活動記録写真用,BX83,FALSE)),"")</f>
        <v/>
      </c>
      <c r="AZ83" s="2589"/>
      <c r="BA83" s="2589"/>
      <c r="BB83" s="2589"/>
      <c r="BC83" s="2589"/>
      <c r="BD83" s="2589"/>
      <c r="BE83" s="2589"/>
      <c r="BF83" s="2589"/>
      <c r="BG83" s="2589"/>
      <c r="BH83" s="2589"/>
      <c r="BI83" s="2589"/>
      <c r="BJ83" s="2589"/>
      <c r="BK83" s="2589"/>
      <c r="BL83" s="2589"/>
      <c r="BM83" s="2589"/>
      <c r="BN83" s="2589"/>
      <c r="BO83" s="2589"/>
      <c r="BP83" s="2589"/>
      <c r="BQ83" s="2589"/>
      <c r="BR83" s="2589"/>
      <c r="BS83" s="2589"/>
      <c r="BT83" s="2589"/>
      <c r="BU83" s="2589"/>
      <c r="BV83" s="2590"/>
      <c r="BW83" s="1051"/>
      <c r="BX83" s="1065">
        <v>2</v>
      </c>
      <c r="BY83" s="1052"/>
    </row>
    <row r="84" spans="2:77" ht="15" customHeight="1" x14ac:dyDescent="0.15">
      <c r="B84" s="1062"/>
      <c r="C84" s="1063"/>
      <c r="D84" s="1063"/>
      <c r="E84" s="1063"/>
      <c r="F84" s="1063"/>
      <c r="G84" s="1063"/>
      <c r="H84" s="1063"/>
      <c r="I84" s="1063"/>
      <c r="J84" s="1063"/>
      <c r="K84" s="1063"/>
      <c r="L84" s="1063"/>
      <c r="M84" s="1063"/>
      <c r="N84" s="1063"/>
      <c r="O84" s="1063"/>
      <c r="P84" s="1063"/>
      <c r="Q84" s="1063"/>
      <c r="R84" s="1063"/>
      <c r="S84" s="1063"/>
      <c r="T84" s="1063"/>
      <c r="U84" s="1063"/>
      <c r="V84" s="1063"/>
      <c r="W84" s="1063"/>
      <c r="X84" s="1063"/>
      <c r="Y84" s="1063"/>
      <c r="Z84" s="1063"/>
      <c r="AA84" s="1063"/>
      <c r="AB84" s="1063"/>
      <c r="AC84" s="1063"/>
      <c r="AD84" s="1063"/>
      <c r="AE84" s="1063"/>
      <c r="AF84" s="1063"/>
      <c r="AG84" s="1063"/>
      <c r="AH84" s="1063"/>
      <c r="AI84" s="1063"/>
      <c r="AJ84" s="1063"/>
      <c r="AK84" s="1064"/>
      <c r="AL84" s="1052"/>
      <c r="AM84" s="1380" t="str">
        <f>IF(AM82=0,""," 支払区分")</f>
        <v/>
      </c>
      <c r="AN84" s="1383"/>
      <c r="AO84" s="1383"/>
      <c r="AP84" s="1383"/>
      <c r="AQ84" s="1383"/>
      <c r="AR84" s="1383"/>
      <c r="AS84" s="1383"/>
      <c r="AT84" s="1383"/>
      <c r="AU84" s="1383"/>
      <c r="AV84" s="1383"/>
      <c r="AW84" s="1382"/>
      <c r="AX84" s="1380"/>
      <c r="AY84" s="2591" t="str">
        <f>IFERROR(IF(AU82=0,"",IF(AU82=999,VLOOKUP(AM82,活動記録写真用,BY84,FALSE),VLOOKUP(AU82,【選択肢】!$T$3:$X$90,BX84,FALSE))),"")</f>
        <v/>
      </c>
      <c r="AZ84" s="2591"/>
      <c r="BA84" s="2591"/>
      <c r="BB84" s="2591"/>
      <c r="BC84" s="2591"/>
      <c r="BD84" s="2591"/>
      <c r="BE84" s="2591"/>
      <c r="BF84" s="2591"/>
      <c r="BG84" s="2591"/>
      <c r="BH84" s="2591"/>
      <c r="BI84" s="2591"/>
      <c r="BJ84" s="2591"/>
      <c r="BK84" s="2591"/>
      <c r="BL84" s="2591"/>
      <c r="BM84" s="2591"/>
      <c r="BN84" s="2591"/>
      <c r="BO84" s="2591"/>
      <c r="BP84" s="2591"/>
      <c r="BQ84" s="2591"/>
      <c r="BR84" s="2591"/>
      <c r="BS84" s="2591"/>
      <c r="BT84" s="2591"/>
      <c r="BU84" s="2591"/>
      <c r="BV84" s="2592"/>
      <c r="BW84" s="1051"/>
      <c r="BX84" s="1066">
        <v>2</v>
      </c>
      <c r="BY84" s="1067">
        <v>13</v>
      </c>
    </row>
    <row r="85" spans="2:77" ht="15" customHeight="1" x14ac:dyDescent="0.15">
      <c r="B85" s="1062"/>
      <c r="C85" s="1063"/>
      <c r="D85" s="1063"/>
      <c r="E85" s="1063"/>
      <c r="F85" s="1063"/>
      <c r="G85" s="1063"/>
      <c r="H85" s="1063"/>
      <c r="I85" s="1063"/>
      <c r="J85" s="1063"/>
      <c r="K85" s="1063"/>
      <c r="L85" s="1063"/>
      <c r="M85" s="1063"/>
      <c r="N85" s="1063"/>
      <c r="O85" s="1063"/>
      <c r="P85" s="1063"/>
      <c r="Q85" s="1063"/>
      <c r="R85" s="1063"/>
      <c r="S85" s="1063"/>
      <c r="T85" s="1063"/>
      <c r="U85" s="1063"/>
      <c r="V85" s="1063"/>
      <c r="W85" s="1063"/>
      <c r="X85" s="1063"/>
      <c r="Y85" s="1063"/>
      <c r="Z85" s="1063"/>
      <c r="AA85" s="1063"/>
      <c r="AB85" s="1063"/>
      <c r="AC85" s="1063"/>
      <c r="AD85" s="1063"/>
      <c r="AE85" s="1063"/>
      <c r="AF85" s="1063"/>
      <c r="AG85" s="1063"/>
      <c r="AH85" s="1063"/>
      <c r="AI85" s="1063"/>
      <c r="AJ85" s="1063"/>
      <c r="AK85" s="1064"/>
      <c r="AL85" s="1052"/>
      <c r="AM85" s="1380" t="str">
        <f>IF(AM82=0,""," 活動区分")</f>
        <v/>
      </c>
      <c r="AN85" s="1381"/>
      <c r="AO85" s="1381"/>
      <c r="AP85" s="1381"/>
      <c r="AQ85" s="1381"/>
      <c r="AR85" s="1381"/>
      <c r="AS85" s="1381"/>
      <c r="AT85" s="1381"/>
      <c r="AU85" s="1381"/>
      <c r="AV85" s="1381"/>
      <c r="AW85" s="1382"/>
      <c r="AX85" s="1380"/>
      <c r="AY85" s="2591" t="str">
        <f>IFERROR(IF(AU82=0,"",IF(AU82=999,VLOOKUP(AM82,活動記録写真用,BY85,FALSE),VLOOKUP(AU82,【選択肢】!$T$3:$X$90,BX85,FALSE))),"")</f>
        <v/>
      </c>
      <c r="AZ85" s="2591"/>
      <c r="BA85" s="2591"/>
      <c r="BB85" s="2591"/>
      <c r="BC85" s="2591"/>
      <c r="BD85" s="2591"/>
      <c r="BE85" s="2591"/>
      <c r="BF85" s="2591"/>
      <c r="BG85" s="2591"/>
      <c r="BH85" s="2591"/>
      <c r="BI85" s="2591"/>
      <c r="BJ85" s="2591"/>
      <c r="BK85" s="2591"/>
      <c r="BL85" s="2591"/>
      <c r="BM85" s="2591"/>
      <c r="BN85" s="2591"/>
      <c r="BO85" s="2591"/>
      <c r="BP85" s="2591"/>
      <c r="BQ85" s="2591"/>
      <c r="BR85" s="2591"/>
      <c r="BS85" s="2591"/>
      <c r="BT85" s="2591"/>
      <c r="BU85" s="2591"/>
      <c r="BV85" s="2592"/>
      <c r="BW85" s="1051"/>
      <c r="BX85" s="1066">
        <v>3</v>
      </c>
      <c r="BY85" s="1067">
        <v>14</v>
      </c>
    </row>
    <row r="86" spans="2:77" x14ac:dyDescent="0.15">
      <c r="B86" s="1062"/>
      <c r="C86" s="1063"/>
      <c r="D86" s="1063"/>
      <c r="E86" s="1063"/>
      <c r="F86" s="1063"/>
      <c r="G86" s="1063"/>
      <c r="H86" s="1063"/>
      <c r="I86" s="1063"/>
      <c r="J86" s="1063"/>
      <c r="K86" s="1063"/>
      <c r="L86" s="1063"/>
      <c r="M86" s="1063"/>
      <c r="N86" s="1063"/>
      <c r="O86" s="1063"/>
      <c r="P86" s="1063"/>
      <c r="Q86" s="1063"/>
      <c r="R86" s="1063"/>
      <c r="S86" s="1063"/>
      <c r="T86" s="1063"/>
      <c r="U86" s="1063"/>
      <c r="V86" s="1063"/>
      <c r="W86" s="1063"/>
      <c r="X86" s="1063"/>
      <c r="Y86" s="1063"/>
      <c r="Z86" s="1063"/>
      <c r="AA86" s="1063"/>
      <c r="AB86" s="1063"/>
      <c r="AC86" s="1063"/>
      <c r="AD86" s="1063"/>
      <c r="AE86" s="1063"/>
      <c r="AF86" s="1063"/>
      <c r="AG86" s="1063"/>
      <c r="AH86" s="1063"/>
      <c r="AI86" s="1063"/>
      <c r="AJ86" s="1063"/>
      <c r="AK86" s="1064"/>
      <c r="AL86" s="1052"/>
      <c r="AM86" s="2593" t="str">
        <f>IF(AM82=0,""," 活動項目")</f>
        <v/>
      </c>
      <c r="AN86" s="2594"/>
      <c r="AO86" s="2594"/>
      <c r="AP86" s="2594"/>
      <c r="AQ86" s="2594"/>
      <c r="AR86" s="2594"/>
      <c r="AS86" s="2594"/>
      <c r="AT86" s="2594"/>
      <c r="AU86" s="2594"/>
      <c r="AV86" s="2594"/>
      <c r="AW86" s="2595"/>
      <c r="AX86" s="1384"/>
      <c r="AY86" s="2602" t="str">
        <f>IFERROR(IF(AU82=0,"",IF(AU82=999,VLOOKUP(AM82,活動記録写真用,BY86,FALSE),VLOOKUP(AU82,【選択肢】!$T$3:$X$90,BX86,FALSE))),"")</f>
        <v/>
      </c>
      <c r="AZ86" s="2602"/>
      <c r="BA86" s="2602"/>
      <c r="BB86" s="2602"/>
      <c r="BC86" s="2602"/>
      <c r="BD86" s="2602"/>
      <c r="BE86" s="2602"/>
      <c r="BF86" s="2602"/>
      <c r="BG86" s="2602"/>
      <c r="BH86" s="2602"/>
      <c r="BI86" s="2602"/>
      <c r="BJ86" s="2602"/>
      <c r="BK86" s="2602"/>
      <c r="BL86" s="2602"/>
      <c r="BM86" s="2602"/>
      <c r="BN86" s="2602"/>
      <c r="BO86" s="2602"/>
      <c r="BP86" s="2602"/>
      <c r="BQ86" s="2602"/>
      <c r="BR86" s="2602"/>
      <c r="BS86" s="2602"/>
      <c r="BT86" s="2602"/>
      <c r="BU86" s="2602"/>
      <c r="BV86" s="2603"/>
      <c r="BW86" s="1051"/>
      <c r="BX86" s="2618">
        <v>5</v>
      </c>
      <c r="BY86" s="2617">
        <v>15</v>
      </c>
    </row>
    <row r="87" spans="2:77" x14ac:dyDescent="0.15">
      <c r="B87" s="1062"/>
      <c r="C87" s="1063"/>
      <c r="D87" s="1063"/>
      <c r="E87" s="1063"/>
      <c r="F87" s="1063"/>
      <c r="G87" s="1063"/>
      <c r="H87" s="1063"/>
      <c r="I87" s="1063"/>
      <c r="J87" s="1063"/>
      <c r="K87" s="1063"/>
      <c r="L87" s="1063"/>
      <c r="M87" s="1063"/>
      <c r="N87" s="1063"/>
      <c r="O87" s="1063"/>
      <c r="P87" s="1063"/>
      <c r="Q87" s="1063"/>
      <c r="R87" s="1063"/>
      <c r="S87" s="1063"/>
      <c r="T87" s="1063"/>
      <c r="U87" s="1063"/>
      <c r="V87" s="1063"/>
      <c r="W87" s="1063"/>
      <c r="X87" s="1063"/>
      <c r="Y87" s="1063"/>
      <c r="Z87" s="1063"/>
      <c r="AA87" s="1063"/>
      <c r="AB87" s="1063"/>
      <c r="AC87" s="1063"/>
      <c r="AD87" s="1063"/>
      <c r="AE87" s="1063"/>
      <c r="AF87" s="1063"/>
      <c r="AG87" s="1063"/>
      <c r="AH87" s="1063"/>
      <c r="AI87" s="1063"/>
      <c r="AJ87" s="1063"/>
      <c r="AK87" s="1064"/>
      <c r="AL87" s="1052"/>
      <c r="AM87" s="2596"/>
      <c r="AN87" s="2597"/>
      <c r="AO87" s="2597"/>
      <c r="AP87" s="2597"/>
      <c r="AQ87" s="2597"/>
      <c r="AR87" s="2597"/>
      <c r="AS87" s="2597"/>
      <c r="AT87" s="2597"/>
      <c r="AU87" s="2597"/>
      <c r="AV87" s="2597"/>
      <c r="AW87" s="2598"/>
      <c r="AX87" s="1385"/>
      <c r="AY87" s="2604"/>
      <c r="AZ87" s="2604"/>
      <c r="BA87" s="2604"/>
      <c r="BB87" s="2604"/>
      <c r="BC87" s="2604"/>
      <c r="BD87" s="2604"/>
      <c r="BE87" s="2604"/>
      <c r="BF87" s="2604"/>
      <c r="BG87" s="2604"/>
      <c r="BH87" s="2604"/>
      <c r="BI87" s="2604"/>
      <c r="BJ87" s="2604"/>
      <c r="BK87" s="2604"/>
      <c r="BL87" s="2604"/>
      <c r="BM87" s="2604"/>
      <c r="BN87" s="2604"/>
      <c r="BO87" s="2604"/>
      <c r="BP87" s="2604"/>
      <c r="BQ87" s="2604"/>
      <c r="BR87" s="2604"/>
      <c r="BS87" s="2604"/>
      <c r="BT87" s="2604"/>
      <c r="BU87" s="2604"/>
      <c r="BV87" s="2605"/>
      <c r="BW87" s="1051"/>
      <c r="BX87" s="2618"/>
      <c r="BY87" s="2617"/>
    </row>
    <row r="88" spans="2:77" x14ac:dyDescent="0.15">
      <c r="B88" s="1062"/>
      <c r="C88" s="1063"/>
      <c r="D88" s="1063"/>
      <c r="E88" s="1063"/>
      <c r="F88" s="1063"/>
      <c r="G88" s="1063"/>
      <c r="H88" s="1063"/>
      <c r="I88" s="1063"/>
      <c r="J88" s="1063"/>
      <c r="K88" s="1063"/>
      <c r="L88" s="1063"/>
      <c r="M88" s="1063"/>
      <c r="N88" s="1063"/>
      <c r="O88" s="1063"/>
      <c r="P88" s="1063"/>
      <c r="Q88" s="1063"/>
      <c r="R88" s="1063"/>
      <c r="S88" s="1063"/>
      <c r="T88" s="1063"/>
      <c r="U88" s="1063"/>
      <c r="V88" s="1063"/>
      <c r="W88" s="1063"/>
      <c r="X88" s="1063"/>
      <c r="Y88" s="1063"/>
      <c r="Z88" s="1063"/>
      <c r="AA88" s="1063"/>
      <c r="AB88" s="1063"/>
      <c r="AC88" s="1063"/>
      <c r="AD88" s="1063"/>
      <c r="AE88" s="1063"/>
      <c r="AF88" s="1063"/>
      <c r="AG88" s="1063"/>
      <c r="AH88" s="1063"/>
      <c r="AI88" s="1063"/>
      <c r="AJ88" s="1063"/>
      <c r="AK88" s="1064"/>
      <c r="AL88" s="1052"/>
      <c r="AM88" s="2596"/>
      <c r="AN88" s="2597"/>
      <c r="AO88" s="2597"/>
      <c r="AP88" s="2597"/>
      <c r="AQ88" s="2597"/>
      <c r="AR88" s="2597"/>
      <c r="AS88" s="2597"/>
      <c r="AT88" s="2597"/>
      <c r="AU88" s="2597"/>
      <c r="AV88" s="2597"/>
      <c r="AW88" s="2598"/>
      <c r="AX88" s="1385"/>
      <c r="AY88" s="2604"/>
      <c r="AZ88" s="2604"/>
      <c r="BA88" s="2604"/>
      <c r="BB88" s="2604"/>
      <c r="BC88" s="2604"/>
      <c r="BD88" s="2604"/>
      <c r="BE88" s="2604"/>
      <c r="BF88" s="2604"/>
      <c r="BG88" s="2604"/>
      <c r="BH88" s="2604"/>
      <c r="BI88" s="2604"/>
      <c r="BJ88" s="2604"/>
      <c r="BK88" s="2604"/>
      <c r="BL88" s="2604"/>
      <c r="BM88" s="2604"/>
      <c r="BN88" s="2604"/>
      <c r="BO88" s="2604"/>
      <c r="BP88" s="2604"/>
      <c r="BQ88" s="2604"/>
      <c r="BR88" s="2604"/>
      <c r="BS88" s="2604"/>
      <c r="BT88" s="2604"/>
      <c r="BU88" s="2604"/>
      <c r="BV88" s="2605"/>
      <c r="BW88" s="1051"/>
      <c r="BX88" s="2618"/>
      <c r="BY88" s="2617"/>
    </row>
    <row r="89" spans="2:77" x14ac:dyDescent="0.15">
      <c r="B89" s="1062"/>
      <c r="C89" s="1063"/>
      <c r="D89" s="1063"/>
      <c r="E89" s="1063"/>
      <c r="F89" s="1063"/>
      <c r="G89" s="1063"/>
      <c r="H89" s="1063"/>
      <c r="I89" s="1063"/>
      <c r="J89" s="1063"/>
      <c r="K89" s="1063"/>
      <c r="L89" s="1063"/>
      <c r="M89" s="1063"/>
      <c r="N89" s="1063"/>
      <c r="O89" s="1063"/>
      <c r="P89" s="1063"/>
      <c r="Q89" s="1063"/>
      <c r="R89" s="1063"/>
      <c r="S89" s="1063"/>
      <c r="T89" s="1063"/>
      <c r="U89" s="1063"/>
      <c r="V89" s="1063"/>
      <c r="W89" s="1063"/>
      <c r="X89" s="1063"/>
      <c r="Y89" s="1063"/>
      <c r="Z89" s="1063"/>
      <c r="AA89" s="1063"/>
      <c r="AB89" s="1063"/>
      <c r="AC89" s="1063"/>
      <c r="AD89" s="1063"/>
      <c r="AE89" s="1063"/>
      <c r="AF89" s="1063"/>
      <c r="AG89" s="1063"/>
      <c r="AH89" s="1063"/>
      <c r="AI89" s="1063"/>
      <c r="AJ89" s="1063"/>
      <c r="AK89" s="1064"/>
      <c r="AL89" s="1052"/>
      <c r="AM89" s="2599"/>
      <c r="AN89" s="2600"/>
      <c r="AO89" s="2600"/>
      <c r="AP89" s="2600"/>
      <c r="AQ89" s="2600"/>
      <c r="AR89" s="2600"/>
      <c r="AS89" s="2600"/>
      <c r="AT89" s="2600"/>
      <c r="AU89" s="2600"/>
      <c r="AV89" s="2600"/>
      <c r="AW89" s="2601"/>
      <c r="AX89" s="1385"/>
      <c r="AY89" s="2606"/>
      <c r="AZ89" s="2606"/>
      <c r="BA89" s="2606"/>
      <c r="BB89" s="2606"/>
      <c r="BC89" s="2606"/>
      <c r="BD89" s="2606"/>
      <c r="BE89" s="2606"/>
      <c r="BF89" s="2606"/>
      <c r="BG89" s="2606"/>
      <c r="BH89" s="2606"/>
      <c r="BI89" s="2606"/>
      <c r="BJ89" s="2606"/>
      <c r="BK89" s="2606"/>
      <c r="BL89" s="2606"/>
      <c r="BM89" s="2606"/>
      <c r="BN89" s="2606"/>
      <c r="BO89" s="2606"/>
      <c r="BP89" s="2606"/>
      <c r="BQ89" s="2606"/>
      <c r="BR89" s="2606"/>
      <c r="BS89" s="2606"/>
      <c r="BT89" s="2606"/>
      <c r="BU89" s="2606"/>
      <c r="BV89" s="2607"/>
      <c r="BW89" s="1051"/>
      <c r="BX89" s="2618"/>
      <c r="BY89" s="2617"/>
    </row>
    <row r="90" spans="2:77" ht="15" customHeight="1" x14ac:dyDescent="0.15">
      <c r="B90" s="1062"/>
      <c r="C90" s="1063"/>
      <c r="D90" s="1063"/>
      <c r="E90" s="1063"/>
      <c r="F90" s="1063"/>
      <c r="G90" s="1063"/>
      <c r="H90" s="1063"/>
      <c r="I90" s="1063"/>
      <c r="J90" s="1063"/>
      <c r="K90" s="1063"/>
      <c r="L90" s="1063"/>
      <c r="M90" s="1063"/>
      <c r="N90" s="1063"/>
      <c r="O90" s="1063"/>
      <c r="P90" s="1063"/>
      <c r="Q90" s="1063"/>
      <c r="R90" s="1063"/>
      <c r="S90" s="1063"/>
      <c r="T90" s="1063"/>
      <c r="U90" s="1063"/>
      <c r="V90" s="1063"/>
      <c r="W90" s="1063"/>
      <c r="X90" s="1063"/>
      <c r="Y90" s="1063"/>
      <c r="Z90" s="1063"/>
      <c r="AA90" s="1063"/>
      <c r="AB90" s="1063"/>
      <c r="AC90" s="1063"/>
      <c r="AD90" s="1063"/>
      <c r="AE90" s="1063"/>
      <c r="AF90" s="1063"/>
      <c r="AG90" s="1063"/>
      <c r="AH90" s="1063"/>
      <c r="AI90" s="1063"/>
      <c r="AJ90" s="1063"/>
      <c r="AK90" s="1064"/>
      <c r="AL90" s="1052"/>
      <c r="AM90" s="2593" t="str">
        <f>IF(AM82=0,""," 備考")</f>
        <v/>
      </c>
      <c r="AN90" s="2594"/>
      <c r="AO90" s="2594"/>
      <c r="AP90" s="2594"/>
      <c r="AQ90" s="2594"/>
      <c r="AR90" s="2594"/>
      <c r="AS90" s="2594"/>
      <c r="AT90" s="2594"/>
      <c r="AU90" s="2594"/>
      <c r="AV90" s="2594"/>
      <c r="AW90" s="2595"/>
      <c r="AX90" s="1386"/>
      <c r="AY90" s="2602" t="str">
        <f>IFERROR(IF(AM82=0,"",IF((VLOOKUP(AM82,活動記録写真用,BX90,FALSE))="","",VLOOKUP(AM82,活動記録写真用,BX90,FALSE))),"")</f>
        <v/>
      </c>
      <c r="AZ90" s="2602"/>
      <c r="BA90" s="2602"/>
      <c r="BB90" s="2602"/>
      <c r="BC90" s="2602"/>
      <c r="BD90" s="2602"/>
      <c r="BE90" s="2602"/>
      <c r="BF90" s="2602"/>
      <c r="BG90" s="2602"/>
      <c r="BH90" s="2602"/>
      <c r="BI90" s="2602"/>
      <c r="BJ90" s="2602"/>
      <c r="BK90" s="2602"/>
      <c r="BL90" s="2602"/>
      <c r="BM90" s="2602"/>
      <c r="BN90" s="2602"/>
      <c r="BO90" s="2602"/>
      <c r="BP90" s="2602"/>
      <c r="BQ90" s="2602"/>
      <c r="BR90" s="2602"/>
      <c r="BS90" s="2602"/>
      <c r="BT90" s="2602"/>
      <c r="BU90" s="2602"/>
      <c r="BV90" s="2603"/>
      <c r="BW90" s="1051"/>
      <c r="BX90" s="1066">
        <v>16</v>
      </c>
      <c r="BY90" s="1052"/>
    </row>
    <row r="91" spans="2:77" ht="15" customHeight="1" x14ac:dyDescent="0.15">
      <c r="B91" s="1062"/>
      <c r="C91" s="1063"/>
      <c r="D91" s="1063"/>
      <c r="E91" s="1063"/>
      <c r="F91" s="1063"/>
      <c r="G91" s="1063"/>
      <c r="H91" s="1063"/>
      <c r="I91" s="1063"/>
      <c r="J91" s="1063"/>
      <c r="K91" s="1063"/>
      <c r="L91" s="1063"/>
      <c r="M91" s="1063"/>
      <c r="N91" s="1063"/>
      <c r="O91" s="1063"/>
      <c r="P91" s="1063"/>
      <c r="Q91" s="1063"/>
      <c r="R91" s="1063"/>
      <c r="S91" s="1063"/>
      <c r="T91" s="1063"/>
      <c r="U91" s="1063"/>
      <c r="V91" s="1063"/>
      <c r="W91" s="1063"/>
      <c r="X91" s="1063"/>
      <c r="Y91" s="1063"/>
      <c r="Z91" s="1063"/>
      <c r="AA91" s="1063"/>
      <c r="AB91" s="1063"/>
      <c r="AC91" s="1063"/>
      <c r="AD91" s="1063"/>
      <c r="AE91" s="1063"/>
      <c r="AF91" s="1063"/>
      <c r="AG91" s="1063"/>
      <c r="AH91" s="1063"/>
      <c r="AI91" s="1063"/>
      <c r="AJ91" s="1063"/>
      <c r="AK91" s="1064"/>
      <c r="AL91" s="1052"/>
      <c r="AM91" s="2599"/>
      <c r="AN91" s="2600"/>
      <c r="AO91" s="2600"/>
      <c r="AP91" s="2600"/>
      <c r="AQ91" s="2600"/>
      <c r="AR91" s="2600"/>
      <c r="AS91" s="2600"/>
      <c r="AT91" s="2600"/>
      <c r="AU91" s="2600"/>
      <c r="AV91" s="2600"/>
      <c r="AW91" s="2601"/>
      <c r="AX91" s="1387"/>
      <c r="AY91" s="2606"/>
      <c r="AZ91" s="2606"/>
      <c r="BA91" s="2606"/>
      <c r="BB91" s="2606"/>
      <c r="BC91" s="2606"/>
      <c r="BD91" s="2606"/>
      <c r="BE91" s="2606"/>
      <c r="BF91" s="2606"/>
      <c r="BG91" s="2606"/>
      <c r="BH91" s="2606"/>
      <c r="BI91" s="2606"/>
      <c r="BJ91" s="2606"/>
      <c r="BK91" s="2606"/>
      <c r="BL91" s="2606"/>
      <c r="BM91" s="2606"/>
      <c r="BN91" s="2606"/>
      <c r="BO91" s="2606"/>
      <c r="BP91" s="2606"/>
      <c r="BQ91" s="2606"/>
      <c r="BR91" s="2606"/>
      <c r="BS91" s="2606"/>
      <c r="BT91" s="2606"/>
      <c r="BU91" s="2606"/>
      <c r="BV91" s="2607"/>
      <c r="BW91" s="1051"/>
      <c r="BX91" s="1052"/>
      <c r="BY91" s="1052"/>
    </row>
    <row r="92" spans="2:77" ht="15" customHeight="1" x14ac:dyDescent="0.15">
      <c r="B92" s="1062"/>
      <c r="C92" s="1063"/>
      <c r="D92" s="1063"/>
      <c r="E92" s="1063"/>
      <c r="F92" s="1063"/>
      <c r="G92" s="1063"/>
      <c r="H92" s="1063"/>
      <c r="I92" s="1063"/>
      <c r="J92" s="1063"/>
      <c r="K92" s="1063"/>
      <c r="L92" s="1063"/>
      <c r="M92" s="1063"/>
      <c r="N92" s="1063"/>
      <c r="O92" s="1063"/>
      <c r="P92" s="1063"/>
      <c r="Q92" s="1063"/>
      <c r="R92" s="1063"/>
      <c r="S92" s="1063"/>
      <c r="T92" s="1063"/>
      <c r="U92" s="1063"/>
      <c r="V92" s="1063"/>
      <c r="W92" s="1063"/>
      <c r="X92" s="1063"/>
      <c r="Y92" s="1063"/>
      <c r="Z92" s="1063"/>
      <c r="AA92" s="1063"/>
      <c r="AB92" s="1063"/>
      <c r="AC92" s="1063"/>
      <c r="AD92" s="1063"/>
      <c r="AE92" s="1063"/>
      <c r="AF92" s="1063"/>
      <c r="AG92" s="1063"/>
      <c r="AH92" s="1063"/>
      <c r="AI92" s="1063"/>
      <c r="AJ92" s="1063"/>
      <c r="AK92" s="1064"/>
      <c r="AL92" s="1052"/>
      <c r="AM92" s="2619"/>
      <c r="AN92" s="2620"/>
      <c r="AO92" s="2620"/>
      <c r="AP92" s="2620"/>
      <c r="AQ92" s="2620"/>
      <c r="AR92" s="2620"/>
      <c r="AS92" s="2620"/>
      <c r="AT92" s="2620"/>
      <c r="AU92" s="2620"/>
      <c r="AV92" s="2620"/>
      <c r="AW92" s="2621"/>
      <c r="AX92" s="2622"/>
      <c r="AY92" s="2623"/>
      <c r="AZ92" s="2623"/>
      <c r="BA92" s="2623"/>
      <c r="BB92" s="2623"/>
      <c r="BC92" s="2623"/>
      <c r="BD92" s="2623"/>
      <c r="BE92" s="2623"/>
      <c r="BF92" s="2623"/>
      <c r="BG92" s="2623"/>
      <c r="BH92" s="2623"/>
      <c r="BI92" s="2623"/>
      <c r="BJ92" s="2623"/>
      <c r="BK92" s="2623"/>
      <c r="BL92" s="2623"/>
      <c r="BM92" s="2623"/>
      <c r="BN92" s="2623"/>
      <c r="BO92" s="2623"/>
      <c r="BP92" s="2623"/>
      <c r="BQ92" s="2623"/>
      <c r="BR92" s="2623"/>
      <c r="BS92" s="2623"/>
      <c r="BT92" s="2623"/>
      <c r="BU92" s="2623"/>
      <c r="BV92" s="2624"/>
      <c r="BW92" s="1051"/>
      <c r="BX92" s="1052"/>
      <c r="BY92" s="1052"/>
    </row>
    <row r="93" spans="2:77" ht="15" customHeight="1" x14ac:dyDescent="0.15">
      <c r="B93" s="1062"/>
      <c r="C93" s="1063"/>
      <c r="D93" s="1063"/>
      <c r="E93" s="1063"/>
      <c r="F93" s="1063"/>
      <c r="G93" s="1063"/>
      <c r="H93" s="1063"/>
      <c r="I93" s="1063"/>
      <c r="J93" s="1063"/>
      <c r="K93" s="1063"/>
      <c r="L93" s="1063"/>
      <c r="M93" s="1063"/>
      <c r="N93" s="1063"/>
      <c r="O93" s="1063"/>
      <c r="P93" s="1063"/>
      <c r="Q93" s="1063"/>
      <c r="R93" s="1063"/>
      <c r="S93" s="1063"/>
      <c r="T93" s="1063"/>
      <c r="U93" s="1063"/>
      <c r="V93" s="1063"/>
      <c r="W93" s="1063"/>
      <c r="X93" s="1063"/>
      <c r="Y93" s="1063"/>
      <c r="Z93" s="1063"/>
      <c r="AA93" s="1063"/>
      <c r="AB93" s="1063"/>
      <c r="AC93" s="1063"/>
      <c r="AD93" s="1063"/>
      <c r="AE93" s="1063"/>
      <c r="AF93" s="1063"/>
      <c r="AG93" s="1063"/>
      <c r="AH93" s="1063"/>
      <c r="AI93" s="1063"/>
      <c r="AJ93" s="1063"/>
      <c r="AK93" s="1064"/>
      <c r="AL93" s="1052"/>
      <c r="AM93" s="2619"/>
      <c r="AN93" s="2620"/>
      <c r="AO93" s="2620"/>
      <c r="AP93" s="2620"/>
      <c r="AQ93" s="2620"/>
      <c r="AR93" s="2620"/>
      <c r="AS93" s="2620"/>
      <c r="AT93" s="2620"/>
      <c r="AU93" s="2620"/>
      <c r="AV93" s="2620"/>
      <c r="AW93" s="2621"/>
      <c r="AX93" s="2622"/>
      <c r="AY93" s="2623"/>
      <c r="AZ93" s="2623"/>
      <c r="BA93" s="2623"/>
      <c r="BB93" s="2623"/>
      <c r="BC93" s="2623"/>
      <c r="BD93" s="2623"/>
      <c r="BE93" s="2623"/>
      <c r="BF93" s="2623"/>
      <c r="BG93" s="2623"/>
      <c r="BH93" s="2623"/>
      <c r="BI93" s="2623"/>
      <c r="BJ93" s="2623"/>
      <c r="BK93" s="2623"/>
      <c r="BL93" s="2623"/>
      <c r="BM93" s="2623"/>
      <c r="BN93" s="2623"/>
      <c r="BO93" s="2623"/>
      <c r="BP93" s="2623"/>
      <c r="BQ93" s="2623"/>
      <c r="BR93" s="2623"/>
      <c r="BS93" s="2623"/>
      <c r="BT93" s="2623"/>
      <c r="BU93" s="2623"/>
      <c r="BV93" s="2624"/>
      <c r="BW93" s="1051"/>
      <c r="BX93" s="1052"/>
      <c r="BY93" s="1052"/>
    </row>
    <row r="94" spans="2:77" ht="15" customHeight="1" x14ac:dyDescent="0.15">
      <c r="B94" s="1068"/>
      <c r="C94" s="1069"/>
      <c r="D94" s="1069"/>
      <c r="E94" s="1069"/>
      <c r="F94" s="1069"/>
      <c r="G94" s="1069"/>
      <c r="H94" s="1069"/>
      <c r="I94" s="1069"/>
      <c r="J94" s="1069"/>
      <c r="K94" s="1069"/>
      <c r="L94" s="1069"/>
      <c r="M94" s="1069"/>
      <c r="N94" s="1069"/>
      <c r="O94" s="1069"/>
      <c r="P94" s="1069"/>
      <c r="Q94" s="1069"/>
      <c r="R94" s="1069"/>
      <c r="S94" s="1069"/>
      <c r="T94" s="1069"/>
      <c r="U94" s="1069"/>
      <c r="V94" s="1069"/>
      <c r="W94" s="1069"/>
      <c r="X94" s="1069"/>
      <c r="Y94" s="1069"/>
      <c r="Z94" s="1069"/>
      <c r="AA94" s="1069"/>
      <c r="AB94" s="1069"/>
      <c r="AC94" s="1069"/>
      <c r="AD94" s="1069"/>
      <c r="AE94" s="1069"/>
      <c r="AF94" s="1069"/>
      <c r="AG94" s="1069"/>
      <c r="AH94" s="1069"/>
      <c r="AI94" s="1069"/>
      <c r="AJ94" s="1069"/>
      <c r="AK94" s="1070"/>
      <c r="AL94" s="1052"/>
      <c r="AM94" s="2619"/>
      <c r="AN94" s="2620"/>
      <c r="AO94" s="2620"/>
      <c r="AP94" s="2620"/>
      <c r="AQ94" s="2620"/>
      <c r="AR94" s="2620"/>
      <c r="AS94" s="2620"/>
      <c r="AT94" s="2620"/>
      <c r="AU94" s="2620"/>
      <c r="AV94" s="2620"/>
      <c r="AW94" s="2621"/>
      <c r="AX94" s="2622"/>
      <c r="AY94" s="2623"/>
      <c r="AZ94" s="2623"/>
      <c r="BA94" s="2623"/>
      <c r="BB94" s="2623"/>
      <c r="BC94" s="2623"/>
      <c r="BD94" s="2623"/>
      <c r="BE94" s="2623"/>
      <c r="BF94" s="2623"/>
      <c r="BG94" s="2623"/>
      <c r="BH94" s="2623"/>
      <c r="BI94" s="2623"/>
      <c r="BJ94" s="2623"/>
      <c r="BK94" s="2623"/>
      <c r="BL94" s="2623"/>
      <c r="BM94" s="2623"/>
      <c r="BN94" s="2623"/>
      <c r="BO94" s="2623"/>
      <c r="BP94" s="2623"/>
      <c r="BQ94" s="2623"/>
      <c r="BR94" s="2623"/>
      <c r="BS94" s="2623"/>
      <c r="BT94" s="2623"/>
      <c r="BU94" s="2623"/>
      <c r="BV94" s="2624"/>
      <c r="BW94" s="1051"/>
      <c r="BX94" s="1052"/>
      <c r="BY94" s="1052"/>
    </row>
    <row r="95" spans="2:77" x14ac:dyDescent="0.15">
      <c r="B95" s="1072"/>
      <c r="C95" s="1072"/>
      <c r="D95" s="1072"/>
      <c r="E95" s="1072"/>
      <c r="F95" s="1072"/>
      <c r="G95" s="1072"/>
      <c r="H95" s="1072"/>
      <c r="I95" s="1072"/>
      <c r="J95" s="1072"/>
      <c r="K95" s="1072"/>
      <c r="L95" s="1072"/>
      <c r="M95" s="1072"/>
      <c r="N95" s="1072"/>
      <c r="O95" s="1072"/>
      <c r="P95" s="1072"/>
      <c r="Q95" s="1072"/>
      <c r="R95" s="1072"/>
      <c r="S95" s="1072"/>
      <c r="T95" s="1072"/>
      <c r="U95" s="1072"/>
      <c r="V95" s="1072"/>
      <c r="W95" s="1072"/>
      <c r="X95" s="1072"/>
      <c r="Y95" s="1072"/>
      <c r="Z95" s="1072"/>
      <c r="AA95" s="1072"/>
      <c r="AB95" s="1072"/>
      <c r="AC95" s="1072"/>
      <c r="AD95" s="1072"/>
      <c r="AE95" s="1072"/>
      <c r="AF95" s="1072"/>
      <c r="AG95" s="1072"/>
      <c r="AH95" s="1072"/>
      <c r="AI95" s="1072"/>
      <c r="AJ95" s="1072"/>
      <c r="AK95" s="1072"/>
      <c r="AL95" s="1072"/>
      <c r="AM95" s="1073"/>
      <c r="AN95" s="1073"/>
      <c r="AO95" s="1073"/>
      <c r="AP95" s="1073"/>
      <c r="AQ95" s="1073"/>
      <c r="AR95" s="1073"/>
      <c r="AS95" s="1073"/>
      <c r="AT95" s="1073"/>
      <c r="AU95" s="1073"/>
      <c r="AV95" s="1073"/>
      <c r="AW95" s="1073"/>
      <c r="AX95" s="1072"/>
      <c r="AY95" s="1072"/>
      <c r="AZ95" s="1072"/>
      <c r="BA95" s="1072"/>
      <c r="BB95" s="1072"/>
      <c r="BC95" s="1072"/>
      <c r="BD95" s="1072"/>
      <c r="BE95" s="1072"/>
      <c r="BF95" s="1072"/>
      <c r="BG95" s="1072"/>
      <c r="BH95" s="1072"/>
      <c r="BI95" s="1072"/>
      <c r="BJ95" s="1072"/>
      <c r="BK95" s="1072"/>
      <c r="BL95" s="1072"/>
      <c r="BM95" s="1072"/>
      <c r="BN95" s="1072"/>
      <c r="BO95" s="1072"/>
      <c r="BP95" s="1072"/>
      <c r="BQ95" s="1072"/>
      <c r="BR95" s="1072"/>
      <c r="BS95" s="1072"/>
      <c r="BT95" s="1072"/>
      <c r="BU95" s="1072"/>
      <c r="BV95" s="1072"/>
      <c r="BW95" s="1071"/>
      <c r="BX95" s="1072"/>
      <c r="BY95" s="1072"/>
    </row>
    <row r="96" spans="2:77" ht="15" customHeight="1" x14ac:dyDescent="0.15">
      <c r="B96" s="2625" t="s">
        <v>6838</v>
      </c>
      <c r="C96" s="2625"/>
      <c r="D96" s="2625"/>
      <c r="E96" s="2625"/>
      <c r="F96" s="2625"/>
      <c r="G96" s="2625"/>
      <c r="H96" s="2627"/>
      <c r="I96" s="2627"/>
      <c r="J96" s="2627"/>
      <c r="K96" s="2627"/>
      <c r="L96" s="2627"/>
      <c r="M96" s="2627"/>
      <c r="N96" s="2627"/>
      <c r="O96" s="2627"/>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052"/>
      <c r="AM96" s="2615" t="s">
        <v>6839</v>
      </c>
      <c r="AN96" s="2615"/>
      <c r="AO96" s="2615"/>
      <c r="AP96" s="2615"/>
      <c r="AQ96" s="2615"/>
      <c r="AR96" s="2615"/>
      <c r="AS96" s="2615"/>
      <c r="AT96" s="2615"/>
      <c r="AU96" s="2616" t="s">
        <v>625</v>
      </c>
      <c r="AV96" s="2616"/>
      <c r="AW96" s="2616"/>
      <c r="AX96" s="2616"/>
      <c r="AY96" s="2616"/>
      <c r="AZ96" s="2616"/>
      <c r="BA96" s="2616"/>
      <c r="BB96" s="2616"/>
      <c r="BC96" s="1052"/>
      <c r="BD96" s="1052"/>
      <c r="BE96" s="1052"/>
      <c r="BF96" s="1052"/>
      <c r="BG96" s="1052"/>
      <c r="BH96" s="1052"/>
      <c r="BI96" s="1052"/>
      <c r="BJ96" s="1052"/>
      <c r="BK96" s="1052"/>
      <c r="BL96" s="1052"/>
      <c r="BM96" s="1052"/>
      <c r="BN96" s="1052"/>
      <c r="BO96" s="1052"/>
      <c r="BP96" s="1052"/>
      <c r="BQ96" s="1052"/>
      <c r="BR96" s="1052"/>
      <c r="BS96" s="1052"/>
      <c r="BT96" s="1052"/>
      <c r="BU96" s="1052"/>
      <c r="BV96" s="1052"/>
      <c r="BW96" s="1051"/>
      <c r="BX96" s="1052"/>
      <c r="BY96" s="1052"/>
    </row>
    <row r="97" spans="2:77" ht="15" customHeight="1" x14ac:dyDescent="0.15">
      <c r="B97" s="1059"/>
      <c r="C97" s="1060"/>
      <c r="D97" s="1060"/>
      <c r="E97" s="1060"/>
      <c r="F97" s="1060"/>
      <c r="G97" s="1060"/>
      <c r="H97" s="1060"/>
      <c r="I97" s="1060"/>
      <c r="J97" s="1060"/>
      <c r="K97" s="1060"/>
      <c r="L97" s="1060"/>
      <c r="M97" s="1060"/>
      <c r="N97" s="1060"/>
      <c r="O97" s="1060"/>
      <c r="P97" s="1060"/>
      <c r="Q97" s="1060"/>
      <c r="R97" s="1060"/>
      <c r="S97" s="1060"/>
      <c r="T97" s="1060"/>
      <c r="U97" s="1060"/>
      <c r="V97" s="1060"/>
      <c r="W97" s="1060"/>
      <c r="X97" s="1060"/>
      <c r="Y97" s="1060"/>
      <c r="Z97" s="1060"/>
      <c r="AA97" s="1060"/>
      <c r="AB97" s="1060"/>
      <c r="AC97" s="1060"/>
      <c r="AD97" s="1060"/>
      <c r="AE97" s="1060"/>
      <c r="AF97" s="1060"/>
      <c r="AG97" s="1060"/>
      <c r="AH97" s="1060"/>
      <c r="AI97" s="1060"/>
      <c r="AJ97" s="1060"/>
      <c r="AK97" s="1061"/>
      <c r="AL97" s="1052"/>
      <c r="AM97" s="2608"/>
      <c r="AN97" s="2608"/>
      <c r="AO97" s="2608"/>
      <c r="AP97" s="2608"/>
      <c r="AQ97" s="2608"/>
      <c r="AR97" s="2608"/>
      <c r="AS97" s="2608"/>
      <c r="AT97" s="2608"/>
      <c r="AU97" s="2608"/>
      <c r="AV97" s="2608"/>
      <c r="AW97" s="2608"/>
      <c r="AX97" s="2608"/>
      <c r="AY97" s="2608"/>
      <c r="AZ97" s="2608"/>
      <c r="BA97" s="2608"/>
      <c r="BB97" s="2608"/>
      <c r="BC97" s="1052"/>
      <c r="BD97" s="1052"/>
      <c r="BE97" s="1052"/>
      <c r="BF97" s="1052"/>
      <c r="BG97" s="1052"/>
      <c r="BH97" s="1052"/>
      <c r="BI97" s="1052"/>
      <c r="BJ97" s="1052"/>
      <c r="BK97" s="1052"/>
      <c r="BL97" s="1052"/>
      <c r="BM97" s="1052"/>
      <c r="BN97" s="1052"/>
      <c r="BO97" s="1052"/>
      <c r="BP97" s="1052"/>
      <c r="BQ97" s="1052"/>
      <c r="BR97" s="1052"/>
      <c r="BS97" s="1052"/>
      <c r="BT97" s="1052"/>
      <c r="BU97" s="1052"/>
      <c r="BV97" s="1052"/>
      <c r="BW97" s="1051"/>
      <c r="BX97" s="1052"/>
      <c r="BY97" s="1052"/>
    </row>
    <row r="98" spans="2:77" ht="15" customHeight="1" x14ac:dyDescent="0.15">
      <c r="B98" s="1062"/>
      <c r="C98" s="1063"/>
      <c r="D98" s="1063"/>
      <c r="E98" s="1063"/>
      <c r="F98" s="1063"/>
      <c r="G98" s="1063"/>
      <c r="H98" s="1063"/>
      <c r="I98" s="1063"/>
      <c r="J98" s="1063"/>
      <c r="K98" s="1063"/>
      <c r="L98" s="1063"/>
      <c r="M98" s="1063"/>
      <c r="N98" s="1063"/>
      <c r="O98" s="1063"/>
      <c r="P98" s="1063"/>
      <c r="Q98" s="1063"/>
      <c r="R98" s="1063"/>
      <c r="S98" s="1063"/>
      <c r="T98" s="1063"/>
      <c r="U98" s="1063"/>
      <c r="V98" s="1063"/>
      <c r="W98" s="1063"/>
      <c r="X98" s="1063"/>
      <c r="Y98" s="1063"/>
      <c r="Z98" s="1063"/>
      <c r="AA98" s="1063"/>
      <c r="AB98" s="1063"/>
      <c r="AC98" s="1063"/>
      <c r="AD98" s="1063"/>
      <c r="AE98" s="1063"/>
      <c r="AF98" s="1063"/>
      <c r="AG98" s="1063"/>
      <c r="AH98" s="1063"/>
      <c r="AI98" s="1063"/>
      <c r="AJ98" s="1063"/>
      <c r="AK98" s="1064"/>
      <c r="AL98" s="1052"/>
      <c r="AM98" s="1380" t="str">
        <f>IF(AM97=0,""," 実施日")</f>
        <v/>
      </c>
      <c r="AN98" s="1381"/>
      <c r="AO98" s="1381"/>
      <c r="AP98" s="1381"/>
      <c r="AQ98" s="1381"/>
      <c r="AR98" s="1381"/>
      <c r="AS98" s="1381"/>
      <c r="AT98" s="1381"/>
      <c r="AU98" s="1381"/>
      <c r="AV98" s="1381"/>
      <c r="AW98" s="1382"/>
      <c r="AX98" s="1380"/>
      <c r="AY98" s="2589" t="str">
        <f>IFERROR(IF(AM97=0,"",VLOOKUP(AM97,活動記録写真用,BX98,FALSE)),"")</f>
        <v/>
      </c>
      <c r="AZ98" s="2589"/>
      <c r="BA98" s="2589"/>
      <c r="BB98" s="2589"/>
      <c r="BC98" s="2589"/>
      <c r="BD98" s="2589"/>
      <c r="BE98" s="2589"/>
      <c r="BF98" s="2589"/>
      <c r="BG98" s="2589"/>
      <c r="BH98" s="2589"/>
      <c r="BI98" s="2589"/>
      <c r="BJ98" s="2589"/>
      <c r="BK98" s="2589"/>
      <c r="BL98" s="2589"/>
      <c r="BM98" s="2589"/>
      <c r="BN98" s="2589"/>
      <c r="BO98" s="2589"/>
      <c r="BP98" s="2589"/>
      <c r="BQ98" s="2589"/>
      <c r="BR98" s="2589"/>
      <c r="BS98" s="2589"/>
      <c r="BT98" s="2589"/>
      <c r="BU98" s="2589"/>
      <c r="BV98" s="2590"/>
      <c r="BW98" s="1051"/>
      <c r="BX98" s="1065">
        <v>2</v>
      </c>
      <c r="BY98" s="1052"/>
    </row>
    <row r="99" spans="2:77" ht="15" customHeight="1" x14ac:dyDescent="0.15">
      <c r="B99" s="1062"/>
      <c r="C99" s="1063"/>
      <c r="D99" s="1063"/>
      <c r="E99" s="1063"/>
      <c r="F99" s="1063"/>
      <c r="G99" s="1063"/>
      <c r="H99" s="1063"/>
      <c r="I99" s="1063"/>
      <c r="J99" s="1063"/>
      <c r="K99" s="1063"/>
      <c r="L99" s="1063"/>
      <c r="M99" s="1063"/>
      <c r="N99" s="1063"/>
      <c r="O99" s="1063"/>
      <c r="P99" s="1063"/>
      <c r="Q99" s="1063"/>
      <c r="R99" s="1063"/>
      <c r="S99" s="1063"/>
      <c r="T99" s="1063"/>
      <c r="U99" s="1063"/>
      <c r="V99" s="1063"/>
      <c r="W99" s="1063"/>
      <c r="X99" s="1063"/>
      <c r="Y99" s="1063"/>
      <c r="Z99" s="1063"/>
      <c r="AA99" s="1063"/>
      <c r="AB99" s="1063"/>
      <c r="AC99" s="1063"/>
      <c r="AD99" s="1063"/>
      <c r="AE99" s="1063"/>
      <c r="AF99" s="1063"/>
      <c r="AG99" s="1063"/>
      <c r="AH99" s="1063"/>
      <c r="AI99" s="1063"/>
      <c r="AJ99" s="1063"/>
      <c r="AK99" s="1064"/>
      <c r="AL99" s="1052"/>
      <c r="AM99" s="1380" t="str">
        <f>IF(AM97=0,""," 支払区分")</f>
        <v/>
      </c>
      <c r="AN99" s="1383"/>
      <c r="AO99" s="1383"/>
      <c r="AP99" s="1383"/>
      <c r="AQ99" s="1383"/>
      <c r="AR99" s="1383"/>
      <c r="AS99" s="1383"/>
      <c r="AT99" s="1383"/>
      <c r="AU99" s="1383"/>
      <c r="AV99" s="1383"/>
      <c r="AW99" s="1382"/>
      <c r="AX99" s="1380"/>
      <c r="AY99" s="2591" t="str">
        <f>IFERROR(IF(AU97=0,"",IF(AU97=999,VLOOKUP(AM97,活動記録写真用,BY99,FALSE),VLOOKUP(AU97,【選択肢】!$T$3:$X$90,BX99,FALSE))),"")</f>
        <v/>
      </c>
      <c r="AZ99" s="2591"/>
      <c r="BA99" s="2591"/>
      <c r="BB99" s="2591"/>
      <c r="BC99" s="2591"/>
      <c r="BD99" s="2591"/>
      <c r="BE99" s="2591"/>
      <c r="BF99" s="2591"/>
      <c r="BG99" s="2591"/>
      <c r="BH99" s="2591"/>
      <c r="BI99" s="2591"/>
      <c r="BJ99" s="2591"/>
      <c r="BK99" s="2591"/>
      <c r="BL99" s="2591"/>
      <c r="BM99" s="2591"/>
      <c r="BN99" s="2591"/>
      <c r="BO99" s="2591"/>
      <c r="BP99" s="2591"/>
      <c r="BQ99" s="2591"/>
      <c r="BR99" s="2591"/>
      <c r="BS99" s="2591"/>
      <c r="BT99" s="2591"/>
      <c r="BU99" s="2591"/>
      <c r="BV99" s="2592"/>
      <c r="BW99" s="1051"/>
      <c r="BX99" s="1066">
        <v>2</v>
      </c>
      <c r="BY99" s="1067">
        <v>13</v>
      </c>
    </row>
    <row r="100" spans="2:77" ht="15" customHeight="1" x14ac:dyDescent="0.15">
      <c r="B100" s="1062"/>
      <c r="C100" s="1063"/>
      <c r="D100" s="1063"/>
      <c r="E100" s="1063"/>
      <c r="F100" s="1063"/>
      <c r="G100" s="1063"/>
      <c r="H100" s="1063"/>
      <c r="I100" s="1063"/>
      <c r="J100" s="1063"/>
      <c r="K100" s="1063"/>
      <c r="L100" s="1063"/>
      <c r="M100" s="1063"/>
      <c r="N100" s="1063"/>
      <c r="O100" s="1063"/>
      <c r="P100" s="1063"/>
      <c r="Q100" s="1063"/>
      <c r="R100" s="1063"/>
      <c r="S100" s="1063"/>
      <c r="T100" s="1063"/>
      <c r="U100" s="1063"/>
      <c r="V100" s="1063"/>
      <c r="W100" s="1063"/>
      <c r="X100" s="1063"/>
      <c r="Y100" s="1063"/>
      <c r="Z100" s="1063"/>
      <c r="AA100" s="1063"/>
      <c r="AB100" s="1063"/>
      <c r="AC100" s="1063"/>
      <c r="AD100" s="1063"/>
      <c r="AE100" s="1063"/>
      <c r="AF100" s="1063"/>
      <c r="AG100" s="1063"/>
      <c r="AH100" s="1063"/>
      <c r="AI100" s="1063"/>
      <c r="AJ100" s="1063"/>
      <c r="AK100" s="1064"/>
      <c r="AL100" s="1052"/>
      <c r="AM100" s="1380" t="str">
        <f>IF(AM97=0,""," 活動区分")</f>
        <v/>
      </c>
      <c r="AN100" s="1381"/>
      <c r="AO100" s="1381"/>
      <c r="AP100" s="1381"/>
      <c r="AQ100" s="1381"/>
      <c r="AR100" s="1381"/>
      <c r="AS100" s="1381"/>
      <c r="AT100" s="1381"/>
      <c r="AU100" s="1381"/>
      <c r="AV100" s="1381"/>
      <c r="AW100" s="1382"/>
      <c r="AX100" s="1380"/>
      <c r="AY100" s="2591" t="str">
        <f>IFERROR(IF(AU97=0,"",IF(AU97=999,VLOOKUP(AM97,活動記録写真用,BY100,FALSE),VLOOKUP(AU97,【選択肢】!$T$3:$X$90,BX100,FALSE))),"")</f>
        <v/>
      </c>
      <c r="AZ100" s="2591"/>
      <c r="BA100" s="2591"/>
      <c r="BB100" s="2591"/>
      <c r="BC100" s="2591"/>
      <c r="BD100" s="2591"/>
      <c r="BE100" s="2591"/>
      <c r="BF100" s="2591"/>
      <c r="BG100" s="2591"/>
      <c r="BH100" s="2591"/>
      <c r="BI100" s="2591"/>
      <c r="BJ100" s="2591"/>
      <c r="BK100" s="2591"/>
      <c r="BL100" s="2591"/>
      <c r="BM100" s="2591"/>
      <c r="BN100" s="2591"/>
      <c r="BO100" s="2591"/>
      <c r="BP100" s="2591"/>
      <c r="BQ100" s="2591"/>
      <c r="BR100" s="2591"/>
      <c r="BS100" s="2591"/>
      <c r="BT100" s="2591"/>
      <c r="BU100" s="2591"/>
      <c r="BV100" s="2592"/>
      <c r="BW100" s="1051"/>
      <c r="BX100" s="1066">
        <v>3</v>
      </c>
      <c r="BY100" s="1067">
        <v>14</v>
      </c>
    </row>
    <row r="101" spans="2:77" x14ac:dyDescent="0.15">
      <c r="B101" s="1062"/>
      <c r="C101" s="1063"/>
      <c r="D101" s="1063"/>
      <c r="E101" s="1063"/>
      <c r="F101" s="1063"/>
      <c r="G101" s="1063"/>
      <c r="H101" s="1063"/>
      <c r="I101" s="1063"/>
      <c r="J101" s="1063"/>
      <c r="K101" s="1063"/>
      <c r="L101" s="1063"/>
      <c r="M101" s="1063"/>
      <c r="N101" s="1063"/>
      <c r="O101" s="1063"/>
      <c r="P101" s="1063"/>
      <c r="Q101" s="1063"/>
      <c r="R101" s="1063"/>
      <c r="S101" s="1063"/>
      <c r="T101" s="1063"/>
      <c r="U101" s="1063"/>
      <c r="V101" s="1063"/>
      <c r="W101" s="1063"/>
      <c r="X101" s="1063"/>
      <c r="Y101" s="1063"/>
      <c r="Z101" s="1063"/>
      <c r="AA101" s="1063"/>
      <c r="AB101" s="1063"/>
      <c r="AC101" s="1063"/>
      <c r="AD101" s="1063"/>
      <c r="AE101" s="1063"/>
      <c r="AF101" s="1063"/>
      <c r="AG101" s="1063"/>
      <c r="AH101" s="1063"/>
      <c r="AI101" s="1063"/>
      <c r="AJ101" s="1063"/>
      <c r="AK101" s="1064"/>
      <c r="AL101" s="1052"/>
      <c r="AM101" s="2593" t="str">
        <f>IF(AM97=0,""," 活動項目")</f>
        <v/>
      </c>
      <c r="AN101" s="2594"/>
      <c r="AO101" s="2594"/>
      <c r="AP101" s="2594"/>
      <c r="AQ101" s="2594"/>
      <c r="AR101" s="2594"/>
      <c r="AS101" s="2594"/>
      <c r="AT101" s="2594"/>
      <c r="AU101" s="2594"/>
      <c r="AV101" s="2594"/>
      <c r="AW101" s="2595"/>
      <c r="AX101" s="1384"/>
      <c r="AY101" s="2602" t="str">
        <f>IFERROR(IF(AU97=0,"",IF(AU97=999,VLOOKUP(AM97,活動記録写真用,BY101,FALSE),VLOOKUP(AU97,【選択肢】!$T$3:$X$90,BX101,FALSE))),"")</f>
        <v/>
      </c>
      <c r="AZ101" s="2602"/>
      <c r="BA101" s="2602"/>
      <c r="BB101" s="2602"/>
      <c r="BC101" s="2602"/>
      <c r="BD101" s="2602"/>
      <c r="BE101" s="2602"/>
      <c r="BF101" s="2602"/>
      <c r="BG101" s="2602"/>
      <c r="BH101" s="2602"/>
      <c r="BI101" s="2602"/>
      <c r="BJ101" s="2602"/>
      <c r="BK101" s="2602"/>
      <c r="BL101" s="2602"/>
      <c r="BM101" s="2602"/>
      <c r="BN101" s="2602"/>
      <c r="BO101" s="2602"/>
      <c r="BP101" s="2602"/>
      <c r="BQ101" s="2602"/>
      <c r="BR101" s="2602"/>
      <c r="BS101" s="2602"/>
      <c r="BT101" s="2602"/>
      <c r="BU101" s="2602"/>
      <c r="BV101" s="2603"/>
      <c r="BW101" s="1051"/>
      <c r="BX101" s="2618">
        <v>5</v>
      </c>
      <c r="BY101" s="2617">
        <v>15</v>
      </c>
    </row>
    <row r="102" spans="2:77" x14ac:dyDescent="0.15">
      <c r="B102" s="1062"/>
      <c r="C102" s="1063"/>
      <c r="D102" s="1063"/>
      <c r="E102" s="1063"/>
      <c r="F102" s="1063"/>
      <c r="G102" s="1063"/>
      <c r="H102" s="1063"/>
      <c r="I102" s="1063"/>
      <c r="J102" s="1063"/>
      <c r="K102" s="1063"/>
      <c r="L102" s="1063"/>
      <c r="M102" s="1063"/>
      <c r="N102" s="1063"/>
      <c r="O102" s="1063"/>
      <c r="P102" s="1063"/>
      <c r="Q102" s="1063"/>
      <c r="R102" s="1063"/>
      <c r="S102" s="1063"/>
      <c r="T102" s="1063"/>
      <c r="U102" s="1063"/>
      <c r="V102" s="1063"/>
      <c r="W102" s="1063"/>
      <c r="X102" s="1063"/>
      <c r="Y102" s="1063"/>
      <c r="Z102" s="1063"/>
      <c r="AA102" s="1063"/>
      <c r="AB102" s="1063"/>
      <c r="AC102" s="1063"/>
      <c r="AD102" s="1063"/>
      <c r="AE102" s="1063"/>
      <c r="AF102" s="1063"/>
      <c r="AG102" s="1063"/>
      <c r="AH102" s="1063"/>
      <c r="AI102" s="1063"/>
      <c r="AJ102" s="1063"/>
      <c r="AK102" s="1064"/>
      <c r="AL102" s="1052"/>
      <c r="AM102" s="2596"/>
      <c r="AN102" s="2597"/>
      <c r="AO102" s="2597"/>
      <c r="AP102" s="2597"/>
      <c r="AQ102" s="2597"/>
      <c r="AR102" s="2597"/>
      <c r="AS102" s="2597"/>
      <c r="AT102" s="2597"/>
      <c r="AU102" s="2597"/>
      <c r="AV102" s="2597"/>
      <c r="AW102" s="2598"/>
      <c r="AX102" s="1385"/>
      <c r="AY102" s="2604"/>
      <c r="AZ102" s="2604"/>
      <c r="BA102" s="2604"/>
      <c r="BB102" s="2604"/>
      <c r="BC102" s="2604"/>
      <c r="BD102" s="2604"/>
      <c r="BE102" s="2604"/>
      <c r="BF102" s="2604"/>
      <c r="BG102" s="2604"/>
      <c r="BH102" s="2604"/>
      <c r="BI102" s="2604"/>
      <c r="BJ102" s="2604"/>
      <c r="BK102" s="2604"/>
      <c r="BL102" s="2604"/>
      <c r="BM102" s="2604"/>
      <c r="BN102" s="2604"/>
      <c r="BO102" s="2604"/>
      <c r="BP102" s="2604"/>
      <c r="BQ102" s="2604"/>
      <c r="BR102" s="2604"/>
      <c r="BS102" s="2604"/>
      <c r="BT102" s="2604"/>
      <c r="BU102" s="2604"/>
      <c r="BV102" s="2605"/>
      <c r="BW102" s="1051"/>
      <c r="BX102" s="2618"/>
      <c r="BY102" s="2617"/>
    </row>
    <row r="103" spans="2:77" x14ac:dyDescent="0.15">
      <c r="B103" s="1062"/>
      <c r="C103" s="1063"/>
      <c r="D103" s="1063"/>
      <c r="E103" s="1063"/>
      <c r="F103" s="1063"/>
      <c r="G103" s="1063"/>
      <c r="H103" s="1063"/>
      <c r="I103" s="1063"/>
      <c r="J103" s="1063"/>
      <c r="K103" s="1063"/>
      <c r="L103" s="1063"/>
      <c r="M103" s="1063"/>
      <c r="N103" s="1063"/>
      <c r="O103" s="1063"/>
      <c r="P103" s="1063"/>
      <c r="Q103" s="1063"/>
      <c r="R103" s="1063"/>
      <c r="S103" s="1063"/>
      <c r="T103" s="1063"/>
      <c r="U103" s="1063"/>
      <c r="V103" s="1063"/>
      <c r="W103" s="1063"/>
      <c r="X103" s="1063"/>
      <c r="Y103" s="1063"/>
      <c r="Z103" s="1063"/>
      <c r="AA103" s="1063"/>
      <c r="AB103" s="1063"/>
      <c r="AC103" s="1063"/>
      <c r="AD103" s="1063"/>
      <c r="AE103" s="1063"/>
      <c r="AF103" s="1063"/>
      <c r="AG103" s="1063"/>
      <c r="AH103" s="1063"/>
      <c r="AI103" s="1063"/>
      <c r="AJ103" s="1063"/>
      <c r="AK103" s="1064"/>
      <c r="AL103" s="1052"/>
      <c r="AM103" s="2596"/>
      <c r="AN103" s="2597"/>
      <c r="AO103" s="2597"/>
      <c r="AP103" s="2597"/>
      <c r="AQ103" s="2597"/>
      <c r="AR103" s="2597"/>
      <c r="AS103" s="2597"/>
      <c r="AT103" s="2597"/>
      <c r="AU103" s="2597"/>
      <c r="AV103" s="2597"/>
      <c r="AW103" s="2598"/>
      <c r="AX103" s="1385"/>
      <c r="AY103" s="2604"/>
      <c r="AZ103" s="2604"/>
      <c r="BA103" s="2604"/>
      <c r="BB103" s="2604"/>
      <c r="BC103" s="2604"/>
      <c r="BD103" s="2604"/>
      <c r="BE103" s="2604"/>
      <c r="BF103" s="2604"/>
      <c r="BG103" s="2604"/>
      <c r="BH103" s="2604"/>
      <c r="BI103" s="2604"/>
      <c r="BJ103" s="2604"/>
      <c r="BK103" s="2604"/>
      <c r="BL103" s="2604"/>
      <c r="BM103" s="2604"/>
      <c r="BN103" s="2604"/>
      <c r="BO103" s="2604"/>
      <c r="BP103" s="2604"/>
      <c r="BQ103" s="2604"/>
      <c r="BR103" s="2604"/>
      <c r="BS103" s="2604"/>
      <c r="BT103" s="2604"/>
      <c r="BU103" s="2604"/>
      <c r="BV103" s="2605"/>
      <c r="BW103" s="1051"/>
      <c r="BX103" s="2618"/>
      <c r="BY103" s="2617"/>
    </row>
    <row r="104" spans="2:77" x14ac:dyDescent="0.15">
      <c r="B104" s="1062"/>
      <c r="C104" s="1063"/>
      <c r="D104" s="1063"/>
      <c r="E104" s="1063"/>
      <c r="F104" s="1063"/>
      <c r="G104" s="1063"/>
      <c r="H104" s="1063"/>
      <c r="I104" s="1063"/>
      <c r="J104" s="1063"/>
      <c r="K104" s="1063"/>
      <c r="L104" s="1063"/>
      <c r="M104" s="1063"/>
      <c r="N104" s="1063"/>
      <c r="O104" s="1063"/>
      <c r="P104" s="1063"/>
      <c r="Q104" s="1063"/>
      <c r="R104" s="1063"/>
      <c r="S104" s="1063"/>
      <c r="T104" s="1063"/>
      <c r="U104" s="1063"/>
      <c r="V104" s="1063"/>
      <c r="W104" s="1063"/>
      <c r="X104" s="1063"/>
      <c r="Y104" s="1063"/>
      <c r="Z104" s="1063"/>
      <c r="AA104" s="1063"/>
      <c r="AB104" s="1063"/>
      <c r="AC104" s="1063"/>
      <c r="AD104" s="1063"/>
      <c r="AE104" s="1063"/>
      <c r="AF104" s="1063"/>
      <c r="AG104" s="1063"/>
      <c r="AH104" s="1063"/>
      <c r="AI104" s="1063"/>
      <c r="AJ104" s="1063"/>
      <c r="AK104" s="1064"/>
      <c r="AL104" s="1052"/>
      <c r="AM104" s="2599"/>
      <c r="AN104" s="2600"/>
      <c r="AO104" s="2600"/>
      <c r="AP104" s="2600"/>
      <c r="AQ104" s="2600"/>
      <c r="AR104" s="2600"/>
      <c r="AS104" s="2600"/>
      <c r="AT104" s="2600"/>
      <c r="AU104" s="2600"/>
      <c r="AV104" s="2600"/>
      <c r="AW104" s="2601"/>
      <c r="AX104" s="1385"/>
      <c r="AY104" s="2606"/>
      <c r="AZ104" s="2606"/>
      <c r="BA104" s="2606"/>
      <c r="BB104" s="2606"/>
      <c r="BC104" s="2606"/>
      <c r="BD104" s="2606"/>
      <c r="BE104" s="2606"/>
      <c r="BF104" s="2606"/>
      <c r="BG104" s="2606"/>
      <c r="BH104" s="2606"/>
      <c r="BI104" s="2606"/>
      <c r="BJ104" s="2606"/>
      <c r="BK104" s="2606"/>
      <c r="BL104" s="2606"/>
      <c r="BM104" s="2606"/>
      <c r="BN104" s="2606"/>
      <c r="BO104" s="2606"/>
      <c r="BP104" s="2606"/>
      <c r="BQ104" s="2606"/>
      <c r="BR104" s="2606"/>
      <c r="BS104" s="2606"/>
      <c r="BT104" s="2606"/>
      <c r="BU104" s="2606"/>
      <c r="BV104" s="2607"/>
      <c r="BW104" s="1051"/>
      <c r="BX104" s="2618"/>
      <c r="BY104" s="2617"/>
    </row>
    <row r="105" spans="2:77" ht="15" customHeight="1" x14ac:dyDescent="0.15">
      <c r="B105" s="1062"/>
      <c r="C105" s="1063"/>
      <c r="D105" s="1063"/>
      <c r="E105" s="1063"/>
      <c r="F105" s="1063"/>
      <c r="G105" s="1063"/>
      <c r="H105" s="1063"/>
      <c r="I105" s="1063"/>
      <c r="J105" s="1063"/>
      <c r="K105" s="1063"/>
      <c r="L105" s="1063"/>
      <c r="M105" s="1063"/>
      <c r="N105" s="1063"/>
      <c r="O105" s="1063"/>
      <c r="P105" s="1063"/>
      <c r="Q105" s="1063"/>
      <c r="R105" s="1063"/>
      <c r="S105" s="1063"/>
      <c r="T105" s="1063"/>
      <c r="U105" s="1063"/>
      <c r="V105" s="1063"/>
      <c r="W105" s="1063"/>
      <c r="X105" s="1063"/>
      <c r="Y105" s="1063"/>
      <c r="Z105" s="1063"/>
      <c r="AA105" s="1063"/>
      <c r="AB105" s="1063"/>
      <c r="AC105" s="1063"/>
      <c r="AD105" s="1063"/>
      <c r="AE105" s="1063"/>
      <c r="AF105" s="1063"/>
      <c r="AG105" s="1063"/>
      <c r="AH105" s="1063"/>
      <c r="AI105" s="1063"/>
      <c r="AJ105" s="1063"/>
      <c r="AK105" s="1064"/>
      <c r="AL105" s="1052"/>
      <c r="AM105" s="2593" t="str">
        <f>IF(AM97=0,""," 備考")</f>
        <v/>
      </c>
      <c r="AN105" s="2594"/>
      <c r="AO105" s="2594"/>
      <c r="AP105" s="2594"/>
      <c r="AQ105" s="2594"/>
      <c r="AR105" s="2594"/>
      <c r="AS105" s="2594"/>
      <c r="AT105" s="2594"/>
      <c r="AU105" s="2594"/>
      <c r="AV105" s="2594"/>
      <c r="AW105" s="2595"/>
      <c r="AX105" s="1386"/>
      <c r="AY105" s="2602" t="str">
        <f>IFERROR(IF(AM97=0,"",IF((VLOOKUP(AM97,活動記録写真用,BX105,FALSE))="","",VLOOKUP(AM97,活動記録写真用,BX105,FALSE))),"")</f>
        <v/>
      </c>
      <c r="AZ105" s="2602"/>
      <c r="BA105" s="2602"/>
      <c r="BB105" s="2602"/>
      <c r="BC105" s="2602"/>
      <c r="BD105" s="2602"/>
      <c r="BE105" s="2602"/>
      <c r="BF105" s="2602"/>
      <c r="BG105" s="2602"/>
      <c r="BH105" s="2602"/>
      <c r="BI105" s="2602"/>
      <c r="BJ105" s="2602"/>
      <c r="BK105" s="2602"/>
      <c r="BL105" s="2602"/>
      <c r="BM105" s="2602"/>
      <c r="BN105" s="2602"/>
      <c r="BO105" s="2602"/>
      <c r="BP105" s="2602"/>
      <c r="BQ105" s="2602"/>
      <c r="BR105" s="2602"/>
      <c r="BS105" s="2602"/>
      <c r="BT105" s="2602"/>
      <c r="BU105" s="2602"/>
      <c r="BV105" s="2603"/>
      <c r="BW105" s="1051"/>
      <c r="BX105" s="1066">
        <v>16</v>
      </c>
      <c r="BY105" s="1052"/>
    </row>
    <row r="106" spans="2:77" ht="15" customHeight="1" x14ac:dyDescent="0.15">
      <c r="B106" s="1062"/>
      <c r="C106" s="1063"/>
      <c r="D106" s="1063"/>
      <c r="E106" s="1063"/>
      <c r="F106" s="1063"/>
      <c r="G106" s="1063"/>
      <c r="H106" s="1063"/>
      <c r="I106" s="1063"/>
      <c r="J106" s="1063"/>
      <c r="K106" s="1063"/>
      <c r="L106" s="1063"/>
      <c r="M106" s="1063"/>
      <c r="N106" s="1063"/>
      <c r="O106" s="1063"/>
      <c r="P106" s="1063"/>
      <c r="Q106" s="1063"/>
      <c r="R106" s="1063"/>
      <c r="S106" s="1063"/>
      <c r="T106" s="1063"/>
      <c r="U106" s="1063"/>
      <c r="V106" s="1063"/>
      <c r="W106" s="1063"/>
      <c r="X106" s="1063"/>
      <c r="Y106" s="1063"/>
      <c r="Z106" s="1063"/>
      <c r="AA106" s="1063"/>
      <c r="AB106" s="1063"/>
      <c r="AC106" s="1063"/>
      <c r="AD106" s="1063"/>
      <c r="AE106" s="1063"/>
      <c r="AF106" s="1063"/>
      <c r="AG106" s="1063"/>
      <c r="AH106" s="1063"/>
      <c r="AI106" s="1063"/>
      <c r="AJ106" s="1063"/>
      <c r="AK106" s="1064"/>
      <c r="AL106" s="1052"/>
      <c r="AM106" s="2599"/>
      <c r="AN106" s="2600"/>
      <c r="AO106" s="2600"/>
      <c r="AP106" s="2600"/>
      <c r="AQ106" s="2600"/>
      <c r="AR106" s="2600"/>
      <c r="AS106" s="2600"/>
      <c r="AT106" s="2600"/>
      <c r="AU106" s="2600"/>
      <c r="AV106" s="2600"/>
      <c r="AW106" s="2601"/>
      <c r="AX106" s="1387"/>
      <c r="AY106" s="2606"/>
      <c r="AZ106" s="2606"/>
      <c r="BA106" s="2606"/>
      <c r="BB106" s="2606"/>
      <c r="BC106" s="2606"/>
      <c r="BD106" s="2606"/>
      <c r="BE106" s="2606"/>
      <c r="BF106" s="2606"/>
      <c r="BG106" s="2606"/>
      <c r="BH106" s="2606"/>
      <c r="BI106" s="2606"/>
      <c r="BJ106" s="2606"/>
      <c r="BK106" s="2606"/>
      <c r="BL106" s="2606"/>
      <c r="BM106" s="2606"/>
      <c r="BN106" s="2606"/>
      <c r="BO106" s="2606"/>
      <c r="BP106" s="2606"/>
      <c r="BQ106" s="2606"/>
      <c r="BR106" s="2606"/>
      <c r="BS106" s="2606"/>
      <c r="BT106" s="2606"/>
      <c r="BU106" s="2606"/>
      <c r="BV106" s="2607"/>
      <c r="BW106" s="1051"/>
      <c r="BX106" s="1052"/>
      <c r="BY106" s="1052"/>
    </row>
    <row r="107" spans="2:77" ht="15" customHeight="1" x14ac:dyDescent="0.15">
      <c r="B107" s="1062"/>
      <c r="C107" s="1063"/>
      <c r="D107" s="1063"/>
      <c r="E107" s="1063"/>
      <c r="F107" s="1063"/>
      <c r="G107" s="1063"/>
      <c r="H107" s="1063"/>
      <c r="I107" s="1063"/>
      <c r="J107" s="1063"/>
      <c r="K107" s="1063"/>
      <c r="L107" s="1063"/>
      <c r="M107" s="1063"/>
      <c r="N107" s="1063"/>
      <c r="O107" s="1063"/>
      <c r="P107" s="1063"/>
      <c r="Q107" s="1063"/>
      <c r="R107" s="1063"/>
      <c r="S107" s="1063"/>
      <c r="T107" s="1063"/>
      <c r="U107" s="1063"/>
      <c r="V107" s="1063"/>
      <c r="W107" s="1063"/>
      <c r="X107" s="1063"/>
      <c r="Y107" s="1063"/>
      <c r="Z107" s="1063"/>
      <c r="AA107" s="1063"/>
      <c r="AB107" s="1063"/>
      <c r="AC107" s="1063"/>
      <c r="AD107" s="1063"/>
      <c r="AE107" s="1063"/>
      <c r="AF107" s="1063"/>
      <c r="AG107" s="1063"/>
      <c r="AH107" s="1063"/>
      <c r="AI107" s="1063"/>
      <c r="AJ107" s="1063"/>
      <c r="AK107" s="1064"/>
      <c r="AL107" s="1052"/>
      <c r="AM107" s="2619"/>
      <c r="AN107" s="2620"/>
      <c r="AO107" s="2620"/>
      <c r="AP107" s="2620"/>
      <c r="AQ107" s="2620"/>
      <c r="AR107" s="2620"/>
      <c r="AS107" s="2620"/>
      <c r="AT107" s="2620"/>
      <c r="AU107" s="2620"/>
      <c r="AV107" s="2620"/>
      <c r="AW107" s="2621"/>
      <c r="AX107" s="2622"/>
      <c r="AY107" s="2623"/>
      <c r="AZ107" s="2623"/>
      <c r="BA107" s="2623"/>
      <c r="BB107" s="2623"/>
      <c r="BC107" s="2623"/>
      <c r="BD107" s="2623"/>
      <c r="BE107" s="2623"/>
      <c r="BF107" s="2623"/>
      <c r="BG107" s="2623"/>
      <c r="BH107" s="2623"/>
      <c r="BI107" s="2623"/>
      <c r="BJ107" s="2623"/>
      <c r="BK107" s="2623"/>
      <c r="BL107" s="2623"/>
      <c r="BM107" s="2623"/>
      <c r="BN107" s="2623"/>
      <c r="BO107" s="2623"/>
      <c r="BP107" s="2623"/>
      <c r="BQ107" s="2623"/>
      <c r="BR107" s="2623"/>
      <c r="BS107" s="2623"/>
      <c r="BT107" s="2623"/>
      <c r="BU107" s="2623"/>
      <c r="BV107" s="2624"/>
      <c r="BW107" s="1051"/>
      <c r="BX107" s="1052"/>
      <c r="BY107" s="1052"/>
    </row>
    <row r="108" spans="2:77" ht="15" customHeight="1" x14ac:dyDescent="0.15">
      <c r="B108" s="1062"/>
      <c r="C108" s="1063"/>
      <c r="D108" s="1063"/>
      <c r="E108" s="1063"/>
      <c r="F108" s="1063"/>
      <c r="G108" s="1063"/>
      <c r="H108" s="1063"/>
      <c r="I108" s="1063"/>
      <c r="J108" s="1063"/>
      <c r="K108" s="1063"/>
      <c r="L108" s="1063"/>
      <c r="M108" s="1063"/>
      <c r="N108" s="1063"/>
      <c r="O108" s="1063"/>
      <c r="P108" s="1063"/>
      <c r="Q108" s="1063"/>
      <c r="R108" s="1063"/>
      <c r="S108" s="1063"/>
      <c r="T108" s="1063"/>
      <c r="U108" s="1063"/>
      <c r="V108" s="1063"/>
      <c r="W108" s="1063"/>
      <c r="X108" s="1063"/>
      <c r="Y108" s="1063"/>
      <c r="Z108" s="1063"/>
      <c r="AA108" s="1063"/>
      <c r="AB108" s="1063"/>
      <c r="AC108" s="1063"/>
      <c r="AD108" s="1063"/>
      <c r="AE108" s="1063"/>
      <c r="AF108" s="1063"/>
      <c r="AG108" s="1063"/>
      <c r="AH108" s="1063"/>
      <c r="AI108" s="1063"/>
      <c r="AJ108" s="1063"/>
      <c r="AK108" s="1064"/>
      <c r="AL108" s="1052"/>
      <c r="AM108" s="2619"/>
      <c r="AN108" s="2620"/>
      <c r="AO108" s="2620"/>
      <c r="AP108" s="2620"/>
      <c r="AQ108" s="2620"/>
      <c r="AR108" s="2620"/>
      <c r="AS108" s="2620"/>
      <c r="AT108" s="2620"/>
      <c r="AU108" s="2620"/>
      <c r="AV108" s="2620"/>
      <c r="AW108" s="2621"/>
      <c r="AX108" s="2622"/>
      <c r="AY108" s="2623"/>
      <c r="AZ108" s="2623"/>
      <c r="BA108" s="2623"/>
      <c r="BB108" s="2623"/>
      <c r="BC108" s="2623"/>
      <c r="BD108" s="2623"/>
      <c r="BE108" s="2623"/>
      <c r="BF108" s="2623"/>
      <c r="BG108" s="2623"/>
      <c r="BH108" s="2623"/>
      <c r="BI108" s="2623"/>
      <c r="BJ108" s="2623"/>
      <c r="BK108" s="2623"/>
      <c r="BL108" s="2623"/>
      <c r="BM108" s="2623"/>
      <c r="BN108" s="2623"/>
      <c r="BO108" s="2623"/>
      <c r="BP108" s="2623"/>
      <c r="BQ108" s="2623"/>
      <c r="BR108" s="2623"/>
      <c r="BS108" s="2623"/>
      <c r="BT108" s="2623"/>
      <c r="BU108" s="2623"/>
      <c r="BV108" s="2624"/>
      <c r="BW108" s="1051"/>
      <c r="BX108" s="1052"/>
      <c r="BY108" s="1052"/>
    </row>
    <row r="109" spans="2:77" ht="15" customHeight="1" x14ac:dyDescent="0.15">
      <c r="B109" s="1068"/>
      <c r="C109" s="1069"/>
      <c r="D109" s="1069"/>
      <c r="E109" s="1069"/>
      <c r="F109" s="1069"/>
      <c r="G109" s="1069"/>
      <c r="H109" s="1069"/>
      <c r="I109" s="1069"/>
      <c r="J109" s="1069"/>
      <c r="K109" s="1069"/>
      <c r="L109" s="1069"/>
      <c r="M109" s="1069"/>
      <c r="N109" s="1069"/>
      <c r="O109" s="1069"/>
      <c r="P109" s="1069"/>
      <c r="Q109" s="1069"/>
      <c r="R109" s="1069"/>
      <c r="S109" s="1069"/>
      <c r="T109" s="1069"/>
      <c r="U109" s="1069"/>
      <c r="V109" s="1069"/>
      <c r="W109" s="1069"/>
      <c r="X109" s="1069"/>
      <c r="Y109" s="1069"/>
      <c r="Z109" s="1069"/>
      <c r="AA109" s="1069"/>
      <c r="AB109" s="1069"/>
      <c r="AC109" s="1069"/>
      <c r="AD109" s="1069"/>
      <c r="AE109" s="1069"/>
      <c r="AF109" s="1069"/>
      <c r="AG109" s="1069"/>
      <c r="AH109" s="1069"/>
      <c r="AI109" s="1069"/>
      <c r="AJ109" s="1069"/>
      <c r="AK109" s="1070"/>
      <c r="AL109" s="1052"/>
      <c r="AM109" s="2619"/>
      <c r="AN109" s="2620"/>
      <c r="AO109" s="2620"/>
      <c r="AP109" s="2620"/>
      <c r="AQ109" s="2620"/>
      <c r="AR109" s="2620"/>
      <c r="AS109" s="2620"/>
      <c r="AT109" s="2620"/>
      <c r="AU109" s="2620"/>
      <c r="AV109" s="2620"/>
      <c r="AW109" s="2621"/>
      <c r="AX109" s="2622"/>
      <c r="AY109" s="2623"/>
      <c r="AZ109" s="2623"/>
      <c r="BA109" s="2623"/>
      <c r="BB109" s="2623"/>
      <c r="BC109" s="2623"/>
      <c r="BD109" s="2623"/>
      <c r="BE109" s="2623"/>
      <c r="BF109" s="2623"/>
      <c r="BG109" s="2623"/>
      <c r="BH109" s="2623"/>
      <c r="BI109" s="2623"/>
      <c r="BJ109" s="2623"/>
      <c r="BK109" s="2623"/>
      <c r="BL109" s="2623"/>
      <c r="BM109" s="2623"/>
      <c r="BN109" s="2623"/>
      <c r="BO109" s="2623"/>
      <c r="BP109" s="2623"/>
      <c r="BQ109" s="2623"/>
      <c r="BR109" s="2623"/>
      <c r="BS109" s="2623"/>
      <c r="BT109" s="2623"/>
      <c r="BU109" s="2623"/>
      <c r="BV109" s="2624"/>
      <c r="BW109" s="1051"/>
      <c r="BX109" s="1052"/>
      <c r="BY109" s="1052"/>
    </row>
    <row r="110" spans="2:77" x14ac:dyDescent="0.15">
      <c r="B110" s="1072"/>
      <c r="C110" s="1072"/>
      <c r="D110" s="1072"/>
      <c r="E110" s="1072"/>
      <c r="F110" s="1072"/>
      <c r="G110" s="1072"/>
      <c r="H110" s="1072"/>
      <c r="I110" s="1072"/>
      <c r="J110" s="1072"/>
      <c r="K110" s="1072"/>
      <c r="L110" s="1072"/>
      <c r="M110" s="1072"/>
      <c r="N110" s="1072"/>
      <c r="O110" s="1072"/>
      <c r="P110" s="1072"/>
      <c r="Q110" s="1072"/>
      <c r="R110" s="1072"/>
      <c r="S110" s="1072"/>
      <c r="T110" s="1072"/>
      <c r="U110" s="1072"/>
      <c r="V110" s="1072"/>
      <c r="W110" s="1072"/>
      <c r="X110" s="1072"/>
      <c r="Y110" s="1072"/>
      <c r="Z110" s="1072"/>
      <c r="AA110" s="1072"/>
      <c r="AB110" s="1072"/>
      <c r="AC110" s="1072"/>
      <c r="AD110" s="1072"/>
      <c r="AE110" s="1072"/>
      <c r="AF110" s="1072"/>
      <c r="AG110" s="1072"/>
      <c r="AH110" s="1072"/>
      <c r="AI110" s="1072"/>
      <c r="AJ110" s="1072"/>
      <c r="AK110" s="1072"/>
      <c r="AL110" s="1072"/>
      <c r="AM110" s="1073"/>
      <c r="AN110" s="1073"/>
      <c r="AO110" s="1073"/>
      <c r="AP110" s="1073"/>
      <c r="AQ110" s="1073"/>
      <c r="AR110" s="1073"/>
      <c r="AS110" s="1073"/>
      <c r="AT110" s="1073"/>
      <c r="AU110" s="1073"/>
      <c r="AV110" s="1073"/>
      <c r="AW110" s="1073"/>
      <c r="AX110" s="1072"/>
      <c r="AY110" s="1072"/>
      <c r="AZ110" s="1072"/>
      <c r="BA110" s="1072"/>
      <c r="BB110" s="1072"/>
      <c r="BC110" s="1072"/>
      <c r="BD110" s="1072"/>
      <c r="BE110" s="1072"/>
      <c r="BF110" s="1072"/>
      <c r="BG110" s="1072"/>
      <c r="BH110" s="1072"/>
      <c r="BI110" s="1072"/>
      <c r="BJ110" s="1072"/>
      <c r="BK110" s="1072"/>
      <c r="BL110" s="1072"/>
      <c r="BM110" s="1072"/>
      <c r="BN110" s="1072"/>
      <c r="BO110" s="1072"/>
      <c r="BP110" s="1072"/>
      <c r="BQ110" s="1072"/>
      <c r="BR110" s="1072"/>
      <c r="BS110" s="1072"/>
      <c r="BT110" s="1072"/>
      <c r="BU110" s="1072"/>
      <c r="BV110" s="1072"/>
      <c r="BW110" s="1071"/>
      <c r="BX110" s="1072"/>
      <c r="BY110" s="1072"/>
    </row>
    <row r="111" spans="2:77" ht="15" customHeight="1" x14ac:dyDescent="0.15">
      <c r="B111" s="2625" t="s">
        <v>6838</v>
      </c>
      <c r="C111" s="2625"/>
      <c r="D111" s="2625"/>
      <c r="E111" s="2625"/>
      <c r="F111" s="2625"/>
      <c r="G111" s="2625"/>
      <c r="H111" s="2627"/>
      <c r="I111" s="2627"/>
      <c r="J111" s="2627"/>
      <c r="K111" s="2627"/>
      <c r="L111" s="2627"/>
      <c r="M111" s="2627"/>
      <c r="N111" s="2627"/>
      <c r="O111" s="2627"/>
      <c r="P111" s="1379"/>
      <c r="Q111" s="1379"/>
      <c r="R111" s="1379"/>
      <c r="S111" s="1379"/>
      <c r="T111" s="1379"/>
      <c r="U111" s="1379"/>
      <c r="V111" s="1379"/>
      <c r="W111" s="1379"/>
      <c r="X111" s="1379"/>
      <c r="Y111" s="1379"/>
      <c r="Z111" s="1379"/>
      <c r="AA111" s="1379"/>
      <c r="AB111" s="1379"/>
      <c r="AC111" s="1379"/>
      <c r="AD111" s="1379"/>
      <c r="AE111" s="1379"/>
      <c r="AF111" s="1379"/>
      <c r="AG111" s="1379"/>
      <c r="AH111" s="1379"/>
      <c r="AI111" s="1379"/>
      <c r="AJ111" s="1379"/>
      <c r="AK111" s="1379"/>
      <c r="AL111" s="1052"/>
      <c r="AM111" s="2615" t="s">
        <v>6839</v>
      </c>
      <c r="AN111" s="2615"/>
      <c r="AO111" s="2615"/>
      <c r="AP111" s="2615"/>
      <c r="AQ111" s="2615"/>
      <c r="AR111" s="2615"/>
      <c r="AS111" s="2615"/>
      <c r="AT111" s="2615"/>
      <c r="AU111" s="2616" t="s">
        <v>625</v>
      </c>
      <c r="AV111" s="2616"/>
      <c r="AW111" s="2616"/>
      <c r="AX111" s="2616"/>
      <c r="AY111" s="2616"/>
      <c r="AZ111" s="2616"/>
      <c r="BA111" s="2616"/>
      <c r="BB111" s="2616"/>
      <c r="BC111" s="1052"/>
      <c r="BD111" s="1052"/>
      <c r="BE111" s="1052"/>
      <c r="BF111" s="1052"/>
      <c r="BG111" s="1052"/>
      <c r="BH111" s="1052"/>
      <c r="BI111" s="1052"/>
      <c r="BJ111" s="1052"/>
      <c r="BK111" s="1052"/>
      <c r="BL111" s="1052"/>
      <c r="BM111" s="1052"/>
      <c r="BN111" s="1052"/>
      <c r="BO111" s="1052"/>
      <c r="BP111" s="1052"/>
      <c r="BQ111" s="1052"/>
      <c r="BR111" s="1052"/>
      <c r="BS111" s="1052"/>
      <c r="BT111" s="1052"/>
      <c r="BU111" s="1052"/>
      <c r="BV111" s="1052"/>
      <c r="BW111" s="1051"/>
      <c r="BX111" s="1052"/>
      <c r="BY111" s="1052"/>
    </row>
    <row r="112" spans="2:77" ht="15" customHeight="1" x14ac:dyDescent="0.15">
      <c r="B112" s="1059"/>
      <c r="C112" s="1060"/>
      <c r="D112" s="1060"/>
      <c r="E112" s="1060"/>
      <c r="F112" s="1060"/>
      <c r="G112" s="1060"/>
      <c r="H112" s="1060"/>
      <c r="I112" s="1060"/>
      <c r="J112" s="1060"/>
      <c r="K112" s="1060"/>
      <c r="L112" s="1060"/>
      <c r="M112" s="1060"/>
      <c r="N112" s="1060"/>
      <c r="O112" s="1060"/>
      <c r="P112" s="1060"/>
      <c r="Q112" s="1060"/>
      <c r="R112" s="1060"/>
      <c r="S112" s="1060"/>
      <c r="T112" s="1060"/>
      <c r="U112" s="1060"/>
      <c r="V112" s="1060"/>
      <c r="W112" s="1060"/>
      <c r="X112" s="1060"/>
      <c r="Y112" s="1060"/>
      <c r="Z112" s="1060"/>
      <c r="AA112" s="1060"/>
      <c r="AB112" s="1060"/>
      <c r="AC112" s="1060"/>
      <c r="AD112" s="1060"/>
      <c r="AE112" s="1060"/>
      <c r="AF112" s="1060"/>
      <c r="AG112" s="1060"/>
      <c r="AH112" s="1060"/>
      <c r="AI112" s="1060"/>
      <c r="AJ112" s="1060"/>
      <c r="AK112" s="1061"/>
      <c r="AL112" s="1052"/>
      <c r="AM112" s="2608"/>
      <c r="AN112" s="2608"/>
      <c r="AO112" s="2608"/>
      <c r="AP112" s="2608"/>
      <c r="AQ112" s="2608"/>
      <c r="AR112" s="2608"/>
      <c r="AS112" s="2608"/>
      <c r="AT112" s="2608"/>
      <c r="AU112" s="2608"/>
      <c r="AV112" s="2608"/>
      <c r="AW112" s="2608"/>
      <c r="AX112" s="2608"/>
      <c r="AY112" s="2608"/>
      <c r="AZ112" s="2608"/>
      <c r="BA112" s="2608"/>
      <c r="BB112" s="2608"/>
      <c r="BC112" s="1052"/>
      <c r="BD112" s="1052"/>
      <c r="BE112" s="1052"/>
      <c r="BF112" s="1052"/>
      <c r="BG112" s="1052"/>
      <c r="BH112" s="1052"/>
      <c r="BI112" s="1052"/>
      <c r="BJ112" s="1052"/>
      <c r="BK112" s="1052"/>
      <c r="BL112" s="1052"/>
      <c r="BM112" s="1052"/>
      <c r="BN112" s="1052"/>
      <c r="BO112" s="1052"/>
      <c r="BP112" s="1052"/>
      <c r="BQ112" s="1052"/>
      <c r="BR112" s="1052"/>
      <c r="BS112" s="1052"/>
      <c r="BT112" s="1052"/>
      <c r="BU112" s="1052"/>
      <c r="BV112" s="1052"/>
      <c r="BW112" s="1051"/>
      <c r="BX112" s="1052"/>
      <c r="BY112" s="1052"/>
    </row>
    <row r="113" spans="2:77" ht="15" customHeight="1" x14ac:dyDescent="0.15">
      <c r="B113" s="1062"/>
      <c r="C113" s="1063"/>
      <c r="D113" s="1063"/>
      <c r="E113" s="1063"/>
      <c r="F113" s="1063"/>
      <c r="G113" s="1063"/>
      <c r="H113" s="1063"/>
      <c r="I113" s="1063"/>
      <c r="J113" s="1063"/>
      <c r="K113" s="1063"/>
      <c r="L113" s="1063"/>
      <c r="M113" s="1063"/>
      <c r="N113" s="1063"/>
      <c r="O113" s="1063"/>
      <c r="P113" s="1063"/>
      <c r="Q113" s="1063"/>
      <c r="R113" s="1063"/>
      <c r="S113" s="1063"/>
      <c r="T113" s="1063"/>
      <c r="U113" s="1063"/>
      <c r="V113" s="1063"/>
      <c r="W113" s="1063"/>
      <c r="X113" s="1063"/>
      <c r="Y113" s="1063"/>
      <c r="Z113" s="1063"/>
      <c r="AA113" s="1063"/>
      <c r="AB113" s="1063"/>
      <c r="AC113" s="1063"/>
      <c r="AD113" s="1063"/>
      <c r="AE113" s="1063"/>
      <c r="AF113" s="1063"/>
      <c r="AG113" s="1063"/>
      <c r="AH113" s="1063"/>
      <c r="AI113" s="1063"/>
      <c r="AJ113" s="1063"/>
      <c r="AK113" s="1064"/>
      <c r="AL113" s="1052"/>
      <c r="AM113" s="1380" t="str">
        <f>IF(AM112=0,""," 実施日")</f>
        <v/>
      </c>
      <c r="AN113" s="1381"/>
      <c r="AO113" s="1381"/>
      <c r="AP113" s="1381"/>
      <c r="AQ113" s="1381"/>
      <c r="AR113" s="1381"/>
      <c r="AS113" s="1381"/>
      <c r="AT113" s="1381"/>
      <c r="AU113" s="1381"/>
      <c r="AV113" s="1381"/>
      <c r="AW113" s="1382"/>
      <c r="AX113" s="1380"/>
      <c r="AY113" s="2589" t="str">
        <f>IFERROR(IF(AM112=0,"",VLOOKUP(AM112,活動記録写真用,BX113,FALSE)),"")</f>
        <v/>
      </c>
      <c r="AZ113" s="2589"/>
      <c r="BA113" s="2589"/>
      <c r="BB113" s="2589"/>
      <c r="BC113" s="2589"/>
      <c r="BD113" s="2589"/>
      <c r="BE113" s="2589"/>
      <c r="BF113" s="2589"/>
      <c r="BG113" s="2589"/>
      <c r="BH113" s="2589"/>
      <c r="BI113" s="2589"/>
      <c r="BJ113" s="2589"/>
      <c r="BK113" s="2589"/>
      <c r="BL113" s="2589"/>
      <c r="BM113" s="2589"/>
      <c r="BN113" s="2589"/>
      <c r="BO113" s="2589"/>
      <c r="BP113" s="2589"/>
      <c r="BQ113" s="2589"/>
      <c r="BR113" s="2589"/>
      <c r="BS113" s="2589"/>
      <c r="BT113" s="2589"/>
      <c r="BU113" s="2589"/>
      <c r="BV113" s="2590"/>
      <c r="BW113" s="1051"/>
      <c r="BX113" s="1065">
        <v>2</v>
      </c>
      <c r="BY113" s="1052"/>
    </row>
    <row r="114" spans="2:77" ht="15" customHeight="1" x14ac:dyDescent="0.15">
      <c r="B114" s="1062"/>
      <c r="C114" s="1063"/>
      <c r="D114" s="1063"/>
      <c r="E114" s="1063"/>
      <c r="F114" s="1063"/>
      <c r="G114" s="1063"/>
      <c r="H114" s="1063"/>
      <c r="I114" s="1063"/>
      <c r="J114" s="1063"/>
      <c r="K114" s="1063"/>
      <c r="L114" s="1063"/>
      <c r="M114" s="1063"/>
      <c r="N114" s="1063"/>
      <c r="O114" s="1063"/>
      <c r="P114" s="1063"/>
      <c r="Q114" s="1063"/>
      <c r="R114" s="1063"/>
      <c r="S114" s="1063"/>
      <c r="T114" s="1063"/>
      <c r="U114" s="1063"/>
      <c r="V114" s="1063"/>
      <c r="W114" s="1063"/>
      <c r="X114" s="1063"/>
      <c r="Y114" s="1063"/>
      <c r="Z114" s="1063"/>
      <c r="AA114" s="1063"/>
      <c r="AB114" s="1063"/>
      <c r="AC114" s="1063"/>
      <c r="AD114" s="1063"/>
      <c r="AE114" s="1063"/>
      <c r="AF114" s="1063"/>
      <c r="AG114" s="1063"/>
      <c r="AH114" s="1063"/>
      <c r="AI114" s="1063"/>
      <c r="AJ114" s="1063"/>
      <c r="AK114" s="1064"/>
      <c r="AL114" s="1052"/>
      <c r="AM114" s="1380" t="str">
        <f>IF(AM112=0,""," 支払区分")</f>
        <v/>
      </c>
      <c r="AN114" s="1383"/>
      <c r="AO114" s="1383"/>
      <c r="AP114" s="1383"/>
      <c r="AQ114" s="1383"/>
      <c r="AR114" s="1383"/>
      <c r="AS114" s="1383"/>
      <c r="AT114" s="1383"/>
      <c r="AU114" s="1383"/>
      <c r="AV114" s="1383"/>
      <c r="AW114" s="1382"/>
      <c r="AX114" s="1380"/>
      <c r="AY114" s="2591" t="str">
        <f>IFERROR(IF(AU112=0,"",IF(AU112=999,VLOOKUP(AM112,活動記録写真用,BY114,FALSE),VLOOKUP(AU112,【選択肢】!$T$3:$X$90,BX114,FALSE))),"")</f>
        <v/>
      </c>
      <c r="AZ114" s="2591"/>
      <c r="BA114" s="2591"/>
      <c r="BB114" s="2591"/>
      <c r="BC114" s="2591"/>
      <c r="BD114" s="2591"/>
      <c r="BE114" s="2591"/>
      <c r="BF114" s="2591"/>
      <c r="BG114" s="2591"/>
      <c r="BH114" s="2591"/>
      <c r="BI114" s="2591"/>
      <c r="BJ114" s="2591"/>
      <c r="BK114" s="2591"/>
      <c r="BL114" s="2591"/>
      <c r="BM114" s="2591"/>
      <c r="BN114" s="2591"/>
      <c r="BO114" s="2591"/>
      <c r="BP114" s="2591"/>
      <c r="BQ114" s="2591"/>
      <c r="BR114" s="2591"/>
      <c r="BS114" s="2591"/>
      <c r="BT114" s="2591"/>
      <c r="BU114" s="2591"/>
      <c r="BV114" s="2592"/>
      <c r="BW114" s="1051"/>
      <c r="BX114" s="1066">
        <v>2</v>
      </c>
      <c r="BY114" s="1067">
        <v>13</v>
      </c>
    </row>
    <row r="115" spans="2:77" ht="15" customHeight="1" x14ac:dyDescent="0.15">
      <c r="B115" s="1062"/>
      <c r="C115" s="1063"/>
      <c r="D115" s="1063"/>
      <c r="E115" s="1063"/>
      <c r="F115" s="1063"/>
      <c r="G115" s="1063"/>
      <c r="H115" s="1063"/>
      <c r="I115" s="1063"/>
      <c r="J115" s="1063"/>
      <c r="K115" s="1063"/>
      <c r="L115" s="1063"/>
      <c r="M115" s="1063"/>
      <c r="N115" s="1063"/>
      <c r="O115" s="1063"/>
      <c r="P115" s="1063"/>
      <c r="Q115" s="1063"/>
      <c r="R115" s="1063"/>
      <c r="S115" s="1063"/>
      <c r="T115" s="1063"/>
      <c r="U115" s="1063"/>
      <c r="V115" s="1063"/>
      <c r="W115" s="1063"/>
      <c r="X115" s="1063"/>
      <c r="Y115" s="1063"/>
      <c r="Z115" s="1063"/>
      <c r="AA115" s="1063"/>
      <c r="AB115" s="1063"/>
      <c r="AC115" s="1063"/>
      <c r="AD115" s="1063"/>
      <c r="AE115" s="1063"/>
      <c r="AF115" s="1063"/>
      <c r="AG115" s="1063"/>
      <c r="AH115" s="1063"/>
      <c r="AI115" s="1063"/>
      <c r="AJ115" s="1063"/>
      <c r="AK115" s="1064"/>
      <c r="AL115" s="1052"/>
      <c r="AM115" s="1380" t="str">
        <f>IF(AM112=0,""," 活動区分")</f>
        <v/>
      </c>
      <c r="AN115" s="1381"/>
      <c r="AO115" s="1381"/>
      <c r="AP115" s="1381"/>
      <c r="AQ115" s="1381"/>
      <c r="AR115" s="1381"/>
      <c r="AS115" s="1381"/>
      <c r="AT115" s="1381"/>
      <c r="AU115" s="1381"/>
      <c r="AV115" s="1381"/>
      <c r="AW115" s="1382"/>
      <c r="AX115" s="1380"/>
      <c r="AY115" s="2591" t="str">
        <f>IFERROR(IF(AU112=0,"",IF(AU112=999,VLOOKUP(AM112,活動記録写真用,BY115,FALSE),VLOOKUP(AU112,【選択肢】!$T$3:$X$90,BX115,FALSE))),"")</f>
        <v/>
      </c>
      <c r="AZ115" s="2591"/>
      <c r="BA115" s="2591"/>
      <c r="BB115" s="2591"/>
      <c r="BC115" s="2591"/>
      <c r="BD115" s="2591"/>
      <c r="BE115" s="2591"/>
      <c r="BF115" s="2591"/>
      <c r="BG115" s="2591"/>
      <c r="BH115" s="2591"/>
      <c r="BI115" s="2591"/>
      <c r="BJ115" s="2591"/>
      <c r="BK115" s="2591"/>
      <c r="BL115" s="2591"/>
      <c r="BM115" s="2591"/>
      <c r="BN115" s="2591"/>
      <c r="BO115" s="2591"/>
      <c r="BP115" s="2591"/>
      <c r="BQ115" s="2591"/>
      <c r="BR115" s="2591"/>
      <c r="BS115" s="2591"/>
      <c r="BT115" s="2591"/>
      <c r="BU115" s="2591"/>
      <c r="BV115" s="2592"/>
      <c r="BW115" s="1051"/>
      <c r="BX115" s="1066">
        <v>3</v>
      </c>
      <c r="BY115" s="1067">
        <v>14</v>
      </c>
    </row>
    <row r="116" spans="2:77" x14ac:dyDescent="0.15">
      <c r="B116" s="1062"/>
      <c r="C116" s="1063"/>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3"/>
      <c r="AA116" s="1063"/>
      <c r="AB116" s="1063"/>
      <c r="AC116" s="1063"/>
      <c r="AD116" s="1063"/>
      <c r="AE116" s="1063"/>
      <c r="AF116" s="1063"/>
      <c r="AG116" s="1063"/>
      <c r="AH116" s="1063"/>
      <c r="AI116" s="1063"/>
      <c r="AJ116" s="1063"/>
      <c r="AK116" s="1064"/>
      <c r="AL116" s="1052"/>
      <c r="AM116" s="2593" t="str">
        <f>IF(AM112=0,""," 活動項目")</f>
        <v/>
      </c>
      <c r="AN116" s="2594"/>
      <c r="AO116" s="2594"/>
      <c r="AP116" s="2594"/>
      <c r="AQ116" s="2594"/>
      <c r="AR116" s="2594"/>
      <c r="AS116" s="2594"/>
      <c r="AT116" s="2594"/>
      <c r="AU116" s="2594"/>
      <c r="AV116" s="2594"/>
      <c r="AW116" s="2595"/>
      <c r="AX116" s="1384"/>
      <c r="AY116" s="2602" t="str">
        <f>IFERROR(IF(AU112=0,"",IF(AU112=999,VLOOKUP(AM112,活動記録写真用,BY116,FALSE),VLOOKUP(AU112,【選択肢】!$T$3:$X$90,BX116,FALSE))),"")</f>
        <v/>
      </c>
      <c r="AZ116" s="2602"/>
      <c r="BA116" s="2602"/>
      <c r="BB116" s="2602"/>
      <c r="BC116" s="2602"/>
      <c r="BD116" s="2602"/>
      <c r="BE116" s="2602"/>
      <c r="BF116" s="2602"/>
      <c r="BG116" s="2602"/>
      <c r="BH116" s="2602"/>
      <c r="BI116" s="2602"/>
      <c r="BJ116" s="2602"/>
      <c r="BK116" s="2602"/>
      <c r="BL116" s="2602"/>
      <c r="BM116" s="2602"/>
      <c r="BN116" s="2602"/>
      <c r="BO116" s="2602"/>
      <c r="BP116" s="2602"/>
      <c r="BQ116" s="2602"/>
      <c r="BR116" s="2602"/>
      <c r="BS116" s="2602"/>
      <c r="BT116" s="2602"/>
      <c r="BU116" s="2602"/>
      <c r="BV116" s="2603"/>
      <c r="BW116" s="1051"/>
      <c r="BX116" s="2618">
        <v>5</v>
      </c>
      <c r="BY116" s="2617">
        <v>15</v>
      </c>
    </row>
    <row r="117" spans="2:77" x14ac:dyDescent="0.15">
      <c r="B117" s="1062"/>
      <c r="C117" s="1063"/>
      <c r="D117" s="1063"/>
      <c r="E117" s="1063"/>
      <c r="F117" s="1063"/>
      <c r="G117" s="1063"/>
      <c r="H117" s="1063"/>
      <c r="I117" s="1063"/>
      <c r="J117" s="1063"/>
      <c r="K117" s="1063"/>
      <c r="L117" s="1063"/>
      <c r="M117" s="1063"/>
      <c r="N117" s="1063"/>
      <c r="O117" s="1063"/>
      <c r="P117" s="1063"/>
      <c r="Q117" s="1063"/>
      <c r="R117" s="1063"/>
      <c r="S117" s="1063"/>
      <c r="T117" s="1063"/>
      <c r="U117" s="1063"/>
      <c r="V117" s="1063"/>
      <c r="W117" s="1063"/>
      <c r="X117" s="1063"/>
      <c r="Y117" s="1063"/>
      <c r="Z117" s="1063"/>
      <c r="AA117" s="1063"/>
      <c r="AB117" s="1063"/>
      <c r="AC117" s="1063"/>
      <c r="AD117" s="1063"/>
      <c r="AE117" s="1063"/>
      <c r="AF117" s="1063"/>
      <c r="AG117" s="1063"/>
      <c r="AH117" s="1063"/>
      <c r="AI117" s="1063"/>
      <c r="AJ117" s="1063"/>
      <c r="AK117" s="1064"/>
      <c r="AL117" s="1052"/>
      <c r="AM117" s="2596"/>
      <c r="AN117" s="2597"/>
      <c r="AO117" s="2597"/>
      <c r="AP117" s="2597"/>
      <c r="AQ117" s="2597"/>
      <c r="AR117" s="2597"/>
      <c r="AS117" s="2597"/>
      <c r="AT117" s="2597"/>
      <c r="AU117" s="2597"/>
      <c r="AV117" s="2597"/>
      <c r="AW117" s="2598"/>
      <c r="AX117" s="1385"/>
      <c r="AY117" s="2604"/>
      <c r="AZ117" s="2604"/>
      <c r="BA117" s="2604"/>
      <c r="BB117" s="2604"/>
      <c r="BC117" s="2604"/>
      <c r="BD117" s="2604"/>
      <c r="BE117" s="2604"/>
      <c r="BF117" s="2604"/>
      <c r="BG117" s="2604"/>
      <c r="BH117" s="2604"/>
      <c r="BI117" s="2604"/>
      <c r="BJ117" s="2604"/>
      <c r="BK117" s="2604"/>
      <c r="BL117" s="2604"/>
      <c r="BM117" s="2604"/>
      <c r="BN117" s="2604"/>
      <c r="BO117" s="2604"/>
      <c r="BP117" s="2604"/>
      <c r="BQ117" s="2604"/>
      <c r="BR117" s="2604"/>
      <c r="BS117" s="2604"/>
      <c r="BT117" s="2604"/>
      <c r="BU117" s="2604"/>
      <c r="BV117" s="2605"/>
      <c r="BW117" s="1051"/>
      <c r="BX117" s="2618"/>
      <c r="BY117" s="2617"/>
    </row>
    <row r="118" spans="2:77" x14ac:dyDescent="0.15">
      <c r="B118" s="1062"/>
      <c r="C118" s="1063"/>
      <c r="D118" s="1063"/>
      <c r="E118" s="1063"/>
      <c r="F118" s="1063"/>
      <c r="G118" s="1063"/>
      <c r="H118" s="1063"/>
      <c r="I118" s="1063"/>
      <c r="J118" s="1063"/>
      <c r="K118" s="1063"/>
      <c r="L118" s="1063"/>
      <c r="M118" s="1063"/>
      <c r="N118" s="1063"/>
      <c r="O118" s="1063"/>
      <c r="P118" s="1063"/>
      <c r="Q118" s="1063"/>
      <c r="R118" s="1063"/>
      <c r="S118" s="1063"/>
      <c r="T118" s="1063"/>
      <c r="U118" s="1063"/>
      <c r="V118" s="1063"/>
      <c r="W118" s="1063"/>
      <c r="X118" s="1063"/>
      <c r="Y118" s="1063"/>
      <c r="Z118" s="1063"/>
      <c r="AA118" s="1063"/>
      <c r="AB118" s="1063"/>
      <c r="AC118" s="1063"/>
      <c r="AD118" s="1063"/>
      <c r="AE118" s="1063"/>
      <c r="AF118" s="1063"/>
      <c r="AG118" s="1063"/>
      <c r="AH118" s="1063"/>
      <c r="AI118" s="1063"/>
      <c r="AJ118" s="1063"/>
      <c r="AK118" s="1064"/>
      <c r="AL118" s="1052"/>
      <c r="AM118" s="2596"/>
      <c r="AN118" s="2597"/>
      <c r="AO118" s="2597"/>
      <c r="AP118" s="2597"/>
      <c r="AQ118" s="2597"/>
      <c r="AR118" s="2597"/>
      <c r="AS118" s="2597"/>
      <c r="AT118" s="2597"/>
      <c r="AU118" s="2597"/>
      <c r="AV118" s="2597"/>
      <c r="AW118" s="2598"/>
      <c r="AX118" s="1385"/>
      <c r="AY118" s="2604"/>
      <c r="AZ118" s="2604"/>
      <c r="BA118" s="2604"/>
      <c r="BB118" s="2604"/>
      <c r="BC118" s="2604"/>
      <c r="BD118" s="2604"/>
      <c r="BE118" s="2604"/>
      <c r="BF118" s="2604"/>
      <c r="BG118" s="2604"/>
      <c r="BH118" s="2604"/>
      <c r="BI118" s="2604"/>
      <c r="BJ118" s="2604"/>
      <c r="BK118" s="2604"/>
      <c r="BL118" s="2604"/>
      <c r="BM118" s="2604"/>
      <c r="BN118" s="2604"/>
      <c r="BO118" s="2604"/>
      <c r="BP118" s="2604"/>
      <c r="BQ118" s="2604"/>
      <c r="BR118" s="2604"/>
      <c r="BS118" s="2604"/>
      <c r="BT118" s="2604"/>
      <c r="BU118" s="2604"/>
      <c r="BV118" s="2605"/>
      <c r="BW118" s="1051"/>
      <c r="BX118" s="2618"/>
      <c r="BY118" s="2617"/>
    </row>
    <row r="119" spans="2:77" x14ac:dyDescent="0.15">
      <c r="B119" s="1062"/>
      <c r="C119" s="1063"/>
      <c r="D119" s="1063"/>
      <c r="E119" s="1063"/>
      <c r="F119" s="1063"/>
      <c r="G119" s="1063"/>
      <c r="H119" s="1063"/>
      <c r="I119" s="1063"/>
      <c r="J119" s="1063"/>
      <c r="K119" s="1063"/>
      <c r="L119" s="1063"/>
      <c r="M119" s="1063"/>
      <c r="N119" s="1063"/>
      <c r="O119" s="1063"/>
      <c r="P119" s="1063"/>
      <c r="Q119" s="1063"/>
      <c r="R119" s="1063"/>
      <c r="S119" s="1063"/>
      <c r="T119" s="1063"/>
      <c r="U119" s="1063"/>
      <c r="V119" s="1063"/>
      <c r="W119" s="1063"/>
      <c r="X119" s="1063"/>
      <c r="Y119" s="1063"/>
      <c r="Z119" s="1063"/>
      <c r="AA119" s="1063"/>
      <c r="AB119" s="1063"/>
      <c r="AC119" s="1063"/>
      <c r="AD119" s="1063"/>
      <c r="AE119" s="1063"/>
      <c r="AF119" s="1063"/>
      <c r="AG119" s="1063"/>
      <c r="AH119" s="1063"/>
      <c r="AI119" s="1063"/>
      <c r="AJ119" s="1063"/>
      <c r="AK119" s="1064"/>
      <c r="AL119" s="1052"/>
      <c r="AM119" s="2599"/>
      <c r="AN119" s="2600"/>
      <c r="AO119" s="2600"/>
      <c r="AP119" s="2600"/>
      <c r="AQ119" s="2600"/>
      <c r="AR119" s="2600"/>
      <c r="AS119" s="2600"/>
      <c r="AT119" s="2600"/>
      <c r="AU119" s="2600"/>
      <c r="AV119" s="2600"/>
      <c r="AW119" s="2601"/>
      <c r="AX119" s="1385"/>
      <c r="AY119" s="2606"/>
      <c r="AZ119" s="2606"/>
      <c r="BA119" s="2606"/>
      <c r="BB119" s="2606"/>
      <c r="BC119" s="2606"/>
      <c r="BD119" s="2606"/>
      <c r="BE119" s="2606"/>
      <c r="BF119" s="2606"/>
      <c r="BG119" s="2606"/>
      <c r="BH119" s="2606"/>
      <c r="BI119" s="2606"/>
      <c r="BJ119" s="2606"/>
      <c r="BK119" s="2606"/>
      <c r="BL119" s="2606"/>
      <c r="BM119" s="2606"/>
      <c r="BN119" s="2606"/>
      <c r="BO119" s="2606"/>
      <c r="BP119" s="2606"/>
      <c r="BQ119" s="2606"/>
      <c r="BR119" s="2606"/>
      <c r="BS119" s="2606"/>
      <c r="BT119" s="2606"/>
      <c r="BU119" s="2606"/>
      <c r="BV119" s="2607"/>
      <c r="BW119" s="1051"/>
      <c r="BX119" s="2618"/>
      <c r="BY119" s="2617"/>
    </row>
    <row r="120" spans="2:77" ht="15" customHeight="1" x14ac:dyDescent="0.15">
      <c r="B120" s="1062"/>
      <c r="C120" s="1063"/>
      <c r="D120" s="1063"/>
      <c r="E120" s="1063"/>
      <c r="F120" s="1063"/>
      <c r="G120" s="1063"/>
      <c r="H120" s="1063"/>
      <c r="I120" s="1063"/>
      <c r="J120" s="1063"/>
      <c r="K120" s="1063"/>
      <c r="L120" s="1063"/>
      <c r="M120" s="1063"/>
      <c r="N120" s="1063"/>
      <c r="O120" s="1063"/>
      <c r="P120" s="1063"/>
      <c r="Q120" s="1063"/>
      <c r="R120" s="1063"/>
      <c r="S120" s="1063"/>
      <c r="T120" s="1063"/>
      <c r="U120" s="1063"/>
      <c r="V120" s="1063"/>
      <c r="W120" s="1063"/>
      <c r="X120" s="1063"/>
      <c r="Y120" s="1063"/>
      <c r="Z120" s="1063"/>
      <c r="AA120" s="1063"/>
      <c r="AB120" s="1063"/>
      <c r="AC120" s="1063"/>
      <c r="AD120" s="1063"/>
      <c r="AE120" s="1063"/>
      <c r="AF120" s="1063"/>
      <c r="AG120" s="1063"/>
      <c r="AH120" s="1063"/>
      <c r="AI120" s="1063"/>
      <c r="AJ120" s="1063"/>
      <c r="AK120" s="1064"/>
      <c r="AL120" s="1052"/>
      <c r="AM120" s="2593" t="str">
        <f>IF(AM112=0,""," 備考")</f>
        <v/>
      </c>
      <c r="AN120" s="2594"/>
      <c r="AO120" s="2594"/>
      <c r="AP120" s="2594"/>
      <c r="AQ120" s="2594"/>
      <c r="AR120" s="2594"/>
      <c r="AS120" s="2594"/>
      <c r="AT120" s="2594"/>
      <c r="AU120" s="2594"/>
      <c r="AV120" s="2594"/>
      <c r="AW120" s="2595"/>
      <c r="AX120" s="1386"/>
      <c r="AY120" s="2602" t="str">
        <f>IFERROR(IF(AM112=0,"",IF((VLOOKUP(AM112,活動記録写真用,BX120,FALSE))="","",VLOOKUP(AM112,活動記録写真用,BX120,FALSE))),"")</f>
        <v/>
      </c>
      <c r="AZ120" s="2602"/>
      <c r="BA120" s="2602"/>
      <c r="BB120" s="2602"/>
      <c r="BC120" s="2602"/>
      <c r="BD120" s="2602"/>
      <c r="BE120" s="2602"/>
      <c r="BF120" s="2602"/>
      <c r="BG120" s="2602"/>
      <c r="BH120" s="2602"/>
      <c r="BI120" s="2602"/>
      <c r="BJ120" s="2602"/>
      <c r="BK120" s="2602"/>
      <c r="BL120" s="2602"/>
      <c r="BM120" s="2602"/>
      <c r="BN120" s="2602"/>
      <c r="BO120" s="2602"/>
      <c r="BP120" s="2602"/>
      <c r="BQ120" s="2602"/>
      <c r="BR120" s="2602"/>
      <c r="BS120" s="2602"/>
      <c r="BT120" s="2602"/>
      <c r="BU120" s="2602"/>
      <c r="BV120" s="2603"/>
      <c r="BW120" s="1051"/>
      <c r="BX120" s="1066">
        <v>16</v>
      </c>
      <c r="BY120" s="1052"/>
    </row>
    <row r="121" spans="2:77" ht="15" customHeight="1" x14ac:dyDescent="0.15">
      <c r="B121" s="1062"/>
      <c r="C121" s="1063"/>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3"/>
      <c r="AA121" s="1063"/>
      <c r="AB121" s="1063"/>
      <c r="AC121" s="1063"/>
      <c r="AD121" s="1063"/>
      <c r="AE121" s="1063"/>
      <c r="AF121" s="1063"/>
      <c r="AG121" s="1063"/>
      <c r="AH121" s="1063"/>
      <c r="AI121" s="1063"/>
      <c r="AJ121" s="1063"/>
      <c r="AK121" s="1064"/>
      <c r="AL121" s="1052"/>
      <c r="AM121" s="2599"/>
      <c r="AN121" s="2600"/>
      <c r="AO121" s="2600"/>
      <c r="AP121" s="2600"/>
      <c r="AQ121" s="2600"/>
      <c r="AR121" s="2600"/>
      <c r="AS121" s="2600"/>
      <c r="AT121" s="2600"/>
      <c r="AU121" s="2600"/>
      <c r="AV121" s="2600"/>
      <c r="AW121" s="2601"/>
      <c r="AX121" s="1387"/>
      <c r="AY121" s="2606"/>
      <c r="AZ121" s="2606"/>
      <c r="BA121" s="2606"/>
      <c r="BB121" s="2606"/>
      <c r="BC121" s="2606"/>
      <c r="BD121" s="2606"/>
      <c r="BE121" s="2606"/>
      <c r="BF121" s="2606"/>
      <c r="BG121" s="2606"/>
      <c r="BH121" s="2606"/>
      <c r="BI121" s="2606"/>
      <c r="BJ121" s="2606"/>
      <c r="BK121" s="2606"/>
      <c r="BL121" s="2606"/>
      <c r="BM121" s="2606"/>
      <c r="BN121" s="2606"/>
      <c r="BO121" s="2606"/>
      <c r="BP121" s="2606"/>
      <c r="BQ121" s="2606"/>
      <c r="BR121" s="2606"/>
      <c r="BS121" s="2606"/>
      <c r="BT121" s="2606"/>
      <c r="BU121" s="2606"/>
      <c r="BV121" s="2607"/>
      <c r="BW121" s="1051"/>
      <c r="BX121" s="1052"/>
      <c r="BY121" s="1052"/>
    </row>
    <row r="122" spans="2:77" ht="15" customHeight="1" x14ac:dyDescent="0.15">
      <c r="B122" s="1062"/>
      <c r="C122" s="1063"/>
      <c r="D122" s="1063"/>
      <c r="E122" s="1063"/>
      <c r="F122" s="1063"/>
      <c r="G122" s="1063"/>
      <c r="H122" s="1063"/>
      <c r="I122" s="1063"/>
      <c r="J122" s="1063"/>
      <c r="K122" s="1063"/>
      <c r="L122" s="1063"/>
      <c r="M122" s="1063"/>
      <c r="N122" s="1063"/>
      <c r="O122" s="1063"/>
      <c r="P122" s="1063"/>
      <c r="Q122" s="1063"/>
      <c r="R122" s="1063"/>
      <c r="S122" s="1063"/>
      <c r="T122" s="1063"/>
      <c r="U122" s="1063"/>
      <c r="V122" s="1063"/>
      <c r="W122" s="1063"/>
      <c r="X122" s="1063"/>
      <c r="Y122" s="1063"/>
      <c r="Z122" s="1063"/>
      <c r="AA122" s="1063"/>
      <c r="AB122" s="1063"/>
      <c r="AC122" s="1063"/>
      <c r="AD122" s="1063"/>
      <c r="AE122" s="1063"/>
      <c r="AF122" s="1063"/>
      <c r="AG122" s="1063"/>
      <c r="AH122" s="1063"/>
      <c r="AI122" s="1063"/>
      <c r="AJ122" s="1063"/>
      <c r="AK122" s="1064"/>
      <c r="AL122" s="1052"/>
      <c r="AM122" s="2619"/>
      <c r="AN122" s="2620"/>
      <c r="AO122" s="2620"/>
      <c r="AP122" s="2620"/>
      <c r="AQ122" s="2620"/>
      <c r="AR122" s="2620"/>
      <c r="AS122" s="2620"/>
      <c r="AT122" s="2620"/>
      <c r="AU122" s="2620"/>
      <c r="AV122" s="2620"/>
      <c r="AW122" s="2621"/>
      <c r="AX122" s="2622"/>
      <c r="AY122" s="2623"/>
      <c r="AZ122" s="2623"/>
      <c r="BA122" s="2623"/>
      <c r="BB122" s="2623"/>
      <c r="BC122" s="2623"/>
      <c r="BD122" s="2623"/>
      <c r="BE122" s="2623"/>
      <c r="BF122" s="2623"/>
      <c r="BG122" s="2623"/>
      <c r="BH122" s="2623"/>
      <c r="BI122" s="2623"/>
      <c r="BJ122" s="2623"/>
      <c r="BK122" s="2623"/>
      <c r="BL122" s="2623"/>
      <c r="BM122" s="2623"/>
      <c r="BN122" s="2623"/>
      <c r="BO122" s="2623"/>
      <c r="BP122" s="2623"/>
      <c r="BQ122" s="2623"/>
      <c r="BR122" s="2623"/>
      <c r="BS122" s="2623"/>
      <c r="BT122" s="2623"/>
      <c r="BU122" s="2623"/>
      <c r="BV122" s="2624"/>
      <c r="BW122" s="1051"/>
      <c r="BX122" s="1052"/>
      <c r="BY122" s="1052"/>
    </row>
    <row r="123" spans="2:77" ht="15" customHeight="1" x14ac:dyDescent="0.15">
      <c r="B123" s="1062"/>
      <c r="C123" s="1063"/>
      <c r="D123" s="1063"/>
      <c r="E123" s="1063"/>
      <c r="F123" s="1063"/>
      <c r="G123" s="1063"/>
      <c r="H123" s="1063"/>
      <c r="I123" s="1063"/>
      <c r="J123" s="1063"/>
      <c r="K123" s="1063"/>
      <c r="L123" s="1063"/>
      <c r="M123" s="1063"/>
      <c r="N123" s="1063"/>
      <c r="O123" s="1063"/>
      <c r="P123" s="1063"/>
      <c r="Q123" s="1063"/>
      <c r="R123" s="1063"/>
      <c r="S123" s="1063"/>
      <c r="T123" s="1063"/>
      <c r="U123" s="1063"/>
      <c r="V123" s="1063"/>
      <c r="W123" s="1063"/>
      <c r="X123" s="1063"/>
      <c r="Y123" s="1063"/>
      <c r="Z123" s="1063"/>
      <c r="AA123" s="1063"/>
      <c r="AB123" s="1063"/>
      <c r="AC123" s="1063"/>
      <c r="AD123" s="1063"/>
      <c r="AE123" s="1063"/>
      <c r="AF123" s="1063"/>
      <c r="AG123" s="1063"/>
      <c r="AH123" s="1063"/>
      <c r="AI123" s="1063"/>
      <c r="AJ123" s="1063"/>
      <c r="AK123" s="1064"/>
      <c r="AL123" s="1052"/>
      <c r="AM123" s="2619"/>
      <c r="AN123" s="2620"/>
      <c r="AO123" s="2620"/>
      <c r="AP123" s="2620"/>
      <c r="AQ123" s="2620"/>
      <c r="AR123" s="2620"/>
      <c r="AS123" s="2620"/>
      <c r="AT123" s="2620"/>
      <c r="AU123" s="2620"/>
      <c r="AV123" s="2620"/>
      <c r="AW123" s="2621"/>
      <c r="AX123" s="2622"/>
      <c r="AY123" s="2623"/>
      <c r="AZ123" s="2623"/>
      <c r="BA123" s="2623"/>
      <c r="BB123" s="2623"/>
      <c r="BC123" s="2623"/>
      <c r="BD123" s="2623"/>
      <c r="BE123" s="2623"/>
      <c r="BF123" s="2623"/>
      <c r="BG123" s="2623"/>
      <c r="BH123" s="2623"/>
      <c r="BI123" s="2623"/>
      <c r="BJ123" s="2623"/>
      <c r="BK123" s="2623"/>
      <c r="BL123" s="2623"/>
      <c r="BM123" s="2623"/>
      <c r="BN123" s="2623"/>
      <c r="BO123" s="2623"/>
      <c r="BP123" s="2623"/>
      <c r="BQ123" s="2623"/>
      <c r="BR123" s="2623"/>
      <c r="BS123" s="2623"/>
      <c r="BT123" s="2623"/>
      <c r="BU123" s="2623"/>
      <c r="BV123" s="2624"/>
      <c r="BW123" s="1051"/>
      <c r="BX123" s="1052"/>
      <c r="BY123" s="1052"/>
    </row>
    <row r="124" spans="2:77" ht="15" customHeight="1" x14ac:dyDescent="0.15">
      <c r="B124" s="1068"/>
      <c r="C124" s="1069"/>
      <c r="D124" s="1069"/>
      <c r="E124" s="1069"/>
      <c r="F124" s="1069"/>
      <c r="G124" s="1069"/>
      <c r="H124" s="1069"/>
      <c r="I124" s="1069"/>
      <c r="J124" s="1069"/>
      <c r="K124" s="1069"/>
      <c r="L124" s="1069"/>
      <c r="M124" s="1069"/>
      <c r="N124" s="1069"/>
      <c r="O124" s="1069"/>
      <c r="P124" s="1069"/>
      <c r="Q124" s="1069"/>
      <c r="R124" s="1069"/>
      <c r="S124" s="1069"/>
      <c r="T124" s="1069"/>
      <c r="U124" s="1069"/>
      <c r="V124" s="1069"/>
      <c r="W124" s="1069"/>
      <c r="X124" s="1069"/>
      <c r="Y124" s="1069"/>
      <c r="Z124" s="1069"/>
      <c r="AA124" s="1069"/>
      <c r="AB124" s="1069"/>
      <c r="AC124" s="1069"/>
      <c r="AD124" s="1069"/>
      <c r="AE124" s="1069"/>
      <c r="AF124" s="1069"/>
      <c r="AG124" s="1069"/>
      <c r="AH124" s="1069"/>
      <c r="AI124" s="1069"/>
      <c r="AJ124" s="1069"/>
      <c r="AK124" s="1070"/>
      <c r="AL124" s="1052"/>
      <c r="AM124" s="2619"/>
      <c r="AN124" s="2620"/>
      <c r="AO124" s="2620"/>
      <c r="AP124" s="2620"/>
      <c r="AQ124" s="2620"/>
      <c r="AR124" s="2620"/>
      <c r="AS124" s="2620"/>
      <c r="AT124" s="2620"/>
      <c r="AU124" s="2620"/>
      <c r="AV124" s="2620"/>
      <c r="AW124" s="2621"/>
      <c r="AX124" s="2622"/>
      <c r="AY124" s="2623"/>
      <c r="AZ124" s="2623"/>
      <c r="BA124" s="2623"/>
      <c r="BB124" s="2623"/>
      <c r="BC124" s="2623"/>
      <c r="BD124" s="2623"/>
      <c r="BE124" s="2623"/>
      <c r="BF124" s="2623"/>
      <c r="BG124" s="2623"/>
      <c r="BH124" s="2623"/>
      <c r="BI124" s="2623"/>
      <c r="BJ124" s="2623"/>
      <c r="BK124" s="2623"/>
      <c r="BL124" s="2623"/>
      <c r="BM124" s="2623"/>
      <c r="BN124" s="2623"/>
      <c r="BO124" s="2623"/>
      <c r="BP124" s="2623"/>
      <c r="BQ124" s="2623"/>
      <c r="BR124" s="2623"/>
      <c r="BS124" s="2623"/>
      <c r="BT124" s="2623"/>
      <c r="BU124" s="2623"/>
      <c r="BV124" s="2624"/>
      <c r="BW124" s="1051"/>
      <c r="BX124" s="1052"/>
      <c r="BY124" s="1052"/>
    </row>
  </sheetData>
  <mergeCells count="175">
    <mergeCell ref="AM5:AT5"/>
    <mergeCell ref="AU5:BB5"/>
    <mergeCell ref="AY6:BV6"/>
    <mergeCell ref="AY7:BV7"/>
    <mergeCell ref="AY8:BV8"/>
    <mergeCell ref="AM9:AW12"/>
    <mergeCell ref="AY9:BV12"/>
    <mergeCell ref="B2:P2"/>
    <mergeCell ref="AJ2:BG2"/>
    <mergeCell ref="BJ2:BQ2"/>
    <mergeCell ref="BR2:BV2"/>
    <mergeCell ref="B4:G4"/>
    <mergeCell ref="H4:O4"/>
    <mergeCell ref="AM4:AT4"/>
    <mergeCell ref="AU4:BB4"/>
    <mergeCell ref="B19:G19"/>
    <mergeCell ref="H19:O19"/>
    <mergeCell ref="AM19:AT19"/>
    <mergeCell ref="AU19:BB19"/>
    <mergeCell ref="BX9:BX12"/>
    <mergeCell ref="BY9:BY12"/>
    <mergeCell ref="AM13:AW14"/>
    <mergeCell ref="AY13:BV14"/>
    <mergeCell ref="AM15:AW15"/>
    <mergeCell ref="AX15:BV15"/>
    <mergeCell ref="AM20:AT20"/>
    <mergeCell ref="AU20:BB20"/>
    <mergeCell ref="AY21:BV21"/>
    <mergeCell ref="AY22:BV22"/>
    <mergeCell ref="AY23:BV23"/>
    <mergeCell ref="AM24:AW27"/>
    <mergeCell ref="AY24:BV27"/>
    <mergeCell ref="AM16:AW16"/>
    <mergeCell ref="AX16:BV16"/>
    <mergeCell ref="AM17:AW17"/>
    <mergeCell ref="AX17:BV17"/>
    <mergeCell ref="B34:G34"/>
    <mergeCell ref="H34:O34"/>
    <mergeCell ref="AM34:AT34"/>
    <mergeCell ref="AU34:BB34"/>
    <mergeCell ref="BX24:BX27"/>
    <mergeCell ref="BY24:BY27"/>
    <mergeCell ref="AM28:AW29"/>
    <mergeCell ref="AY28:BV29"/>
    <mergeCell ref="AM30:AW30"/>
    <mergeCell ref="AX30:BV30"/>
    <mergeCell ref="AM35:AT35"/>
    <mergeCell ref="AU35:BB35"/>
    <mergeCell ref="AY36:BV36"/>
    <mergeCell ref="AY37:BV37"/>
    <mergeCell ref="AY38:BV38"/>
    <mergeCell ref="AM39:AW42"/>
    <mergeCell ref="AY39:BV42"/>
    <mergeCell ref="AM31:AW31"/>
    <mergeCell ref="AX31:BV31"/>
    <mergeCell ref="AM32:AW32"/>
    <mergeCell ref="AX32:BV32"/>
    <mergeCell ref="B49:G49"/>
    <mergeCell ref="H49:O49"/>
    <mergeCell ref="AM49:AT49"/>
    <mergeCell ref="AU49:BB49"/>
    <mergeCell ref="BX39:BX42"/>
    <mergeCell ref="BY39:BY42"/>
    <mergeCell ref="AM43:AW44"/>
    <mergeCell ref="AY43:BV44"/>
    <mergeCell ref="AM45:AW45"/>
    <mergeCell ref="AX45:BV45"/>
    <mergeCell ref="AM50:AT50"/>
    <mergeCell ref="AU50:BB50"/>
    <mergeCell ref="AY51:BV51"/>
    <mergeCell ref="AY52:BV52"/>
    <mergeCell ref="AY53:BV53"/>
    <mergeCell ref="AM54:AW57"/>
    <mergeCell ref="AY54:BV57"/>
    <mergeCell ref="AM46:AW46"/>
    <mergeCell ref="AX46:BV46"/>
    <mergeCell ref="AM47:AW47"/>
    <mergeCell ref="AX47:BV47"/>
    <mergeCell ref="AM61:AW61"/>
    <mergeCell ref="AX61:BV61"/>
    <mergeCell ref="AM62:AW62"/>
    <mergeCell ref="AX62:BV62"/>
    <mergeCell ref="AJ64:BG64"/>
    <mergeCell ref="BJ64:BQ64"/>
    <mergeCell ref="BR64:BV64"/>
    <mergeCell ref="BX54:BX57"/>
    <mergeCell ref="BY54:BY57"/>
    <mergeCell ref="AM58:AW59"/>
    <mergeCell ref="AY58:BV59"/>
    <mergeCell ref="AM60:AW60"/>
    <mergeCell ref="AX60:BV60"/>
    <mergeCell ref="AY68:BV68"/>
    <mergeCell ref="AY69:BV69"/>
    <mergeCell ref="AY70:BV70"/>
    <mergeCell ref="AM71:AW74"/>
    <mergeCell ref="AY71:BV74"/>
    <mergeCell ref="BX71:BX74"/>
    <mergeCell ref="B66:G66"/>
    <mergeCell ref="H66:O66"/>
    <mergeCell ref="AM66:AT66"/>
    <mergeCell ref="AU66:BB66"/>
    <mergeCell ref="AM67:AT67"/>
    <mergeCell ref="AU67:BB67"/>
    <mergeCell ref="B81:G81"/>
    <mergeCell ref="H81:O81"/>
    <mergeCell ref="AM81:AT81"/>
    <mergeCell ref="AU81:BB81"/>
    <mergeCell ref="BY71:BY74"/>
    <mergeCell ref="AM75:AW76"/>
    <mergeCell ref="AY75:BV76"/>
    <mergeCell ref="AM77:AW77"/>
    <mergeCell ref="AX77:BV77"/>
    <mergeCell ref="AM78:AW78"/>
    <mergeCell ref="AX78:BV78"/>
    <mergeCell ref="AM82:AT82"/>
    <mergeCell ref="AU82:BB82"/>
    <mergeCell ref="AY83:BV83"/>
    <mergeCell ref="AY84:BV84"/>
    <mergeCell ref="AY85:BV85"/>
    <mergeCell ref="AM86:AW89"/>
    <mergeCell ref="AY86:BV89"/>
    <mergeCell ref="AM79:AW79"/>
    <mergeCell ref="AX79:BV79"/>
    <mergeCell ref="B96:G96"/>
    <mergeCell ref="H96:O96"/>
    <mergeCell ref="AM96:AT96"/>
    <mergeCell ref="AU96:BB96"/>
    <mergeCell ref="BX86:BX89"/>
    <mergeCell ref="BY86:BY89"/>
    <mergeCell ref="AM90:AW91"/>
    <mergeCell ref="AY90:BV91"/>
    <mergeCell ref="AM92:AW92"/>
    <mergeCell ref="AX92:BV92"/>
    <mergeCell ref="AM97:AT97"/>
    <mergeCell ref="AU97:BB97"/>
    <mergeCell ref="AY98:BV98"/>
    <mergeCell ref="AY99:BV99"/>
    <mergeCell ref="AY100:BV100"/>
    <mergeCell ref="AM101:AW104"/>
    <mergeCell ref="AY101:BV104"/>
    <mergeCell ref="AM93:AW93"/>
    <mergeCell ref="AX93:BV93"/>
    <mergeCell ref="AM94:AW94"/>
    <mergeCell ref="AX94:BV94"/>
    <mergeCell ref="B111:G111"/>
    <mergeCell ref="H111:O111"/>
    <mergeCell ref="AM111:AT111"/>
    <mergeCell ref="AU111:BB111"/>
    <mergeCell ref="BX101:BX104"/>
    <mergeCell ref="BY101:BY104"/>
    <mergeCell ref="AM105:AW106"/>
    <mergeCell ref="AY105:BV106"/>
    <mergeCell ref="AM107:AW107"/>
    <mergeCell ref="AX107:BV107"/>
    <mergeCell ref="AM112:AT112"/>
    <mergeCell ref="AU112:BB112"/>
    <mergeCell ref="AY113:BV113"/>
    <mergeCell ref="AY114:BV114"/>
    <mergeCell ref="AY115:BV115"/>
    <mergeCell ref="AM116:AW119"/>
    <mergeCell ref="AY116:BV119"/>
    <mergeCell ref="AM108:AW108"/>
    <mergeCell ref="AX108:BV108"/>
    <mergeCell ref="AM109:AW109"/>
    <mergeCell ref="AX109:BV109"/>
    <mergeCell ref="AM123:AW123"/>
    <mergeCell ref="AX123:BV123"/>
    <mergeCell ref="AM124:AW124"/>
    <mergeCell ref="AX124:BV124"/>
    <mergeCell ref="BX116:BX119"/>
    <mergeCell ref="BY116:BY119"/>
    <mergeCell ref="AM120:AW121"/>
    <mergeCell ref="AY120:BV121"/>
    <mergeCell ref="AM122:AW122"/>
    <mergeCell ref="AX122:BV122"/>
  </mergeCells>
  <phoneticPr fontId="7"/>
  <pageMargins left="0.7" right="0.7" top="0.75" bottom="0.75" header="0.3" footer="0.3"/>
  <pageSetup paperSize="9" scale="89" orientation="portrait" r:id="rId1"/>
  <rowBreaks count="1" manualBreakCount="1">
    <brk id="62" min="1" max="7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1629-8018-4DD3-923D-24CB70F5239A}">
  <sheetPr>
    <tabColor rgb="FFFFC000"/>
  </sheetPr>
  <dimension ref="B1:BY124"/>
  <sheetViews>
    <sheetView showGridLines="0" view="pageBreakPreview" zoomScaleNormal="100" zoomScaleSheetLayoutView="100" workbookViewId="0">
      <selection activeCell="CJ28" sqref="CJ28"/>
    </sheetView>
  </sheetViews>
  <sheetFormatPr defaultRowHeight="13.5" x14ac:dyDescent="0.15"/>
  <cols>
    <col min="1" max="1" width="1.625" customWidth="1"/>
    <col min="2" max="74" width="1.375" customWidth="1"/>
    <col min="75" max="75" width="4.375" customWidth="1"/>
    <col min="76" max="77" width="4.375" hidden="1" customWidth="1"/>
  </cols>
  <sheetData>
    <row r="1" spans="2:77" ht="14.25" x14ac:dyDescent="0.15">
      <c r="B1" s="1052"/>
      <c r="C1" s="1052"/>
      <c r="D1" s="1053"/>
      <c r="E1" s="1053"/>
      <c r="F1" s="1053"/>
      <c r="G1" s="1053"/>
      <c r="H1" s="1053"/>
      <c r="I1" s="1053"/>
      <c r="J1" s="1053"/>
      <c r="K1" s="1053"/>
      <c r="L1" s="1053"/>
      <c r="M1" s="1053"/>
      <c r="N1" s="1053"/>
      <c r="O1" s="1053"/>
      <c r="P1" s="1053"/>
      <c r="Q1" s="1053"/>
      <c r="R1" s="1053"/>
      <c r="S1" s="1053"/>
      <c r="T1" s="1053"/>
      <c r="U1" s="1053"/>
      <c r="V1" s="1053"/>
      <c r="W1" s="1053"/>
      <c r="X1" s="1052"/>
      <c r="Y1" s="1052"/>
      <c r="Z1" s="1052"/>
      <c r="AA1" s="1052"/>
      <c r="AB1" s="1052"/>
      <c r="AC1" s="1052"/>
      <c r="AD1" s="1052"/>
      <c r="AE1" s="1052"/>
      <c r="AF1" s="1052"/>
      <c r="AG1" s="1052"/>
      <c r="AH1" s="1052"/>
      <c r="AI1" s="1052"/>
      <c r="AJ1" s="1052"/>
      <c r="AK1" s="1052"/>
      <c r="AL1" s="1052"/>
      <c r="AM1" s="1054"/>
      <c r="AN1" s="1054"/>
      <c r="AO1" s="1054"/>
      <c r="AP1" s="1054"/>
      <c r="AQ1" s="1054"/>
      <c r="AR1" s="1054"/>
      <c r="AS1" s="1054"/>
      <c r="AT1" s="1054"/>
      <c r="AU1" s="1054"/>
      <c r="AV1" s="1054"/>
      <c r="AW1" s="1054"/>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1"/>
      <c r="BX1" s="1052"/>
      <c r="BY1" s="1052"/>
    </row>
    <row r="2" spans="2:77" ht="14.25" x14ac:dyDescent="0.15">
      <c r="B2" s="2626" t="s">
        <v>6837</v>
      </c>
      <c r="C2" s="2626"/>
      <c r="D2" s="2626"/>
      <c r="E2" s="2626"/>
      <c r="F2" s="2626"/>
      <c r="G2" s="2626"/>
      <c r="H2" s="2626"/>
      <c r="I2" s="2626"/>
      <c r="J2" s="2626"/>
      <c r="K2" s="2626"/>
      <c r="L2" s="2626"/>
      <c r="M2" s="2626"/>
      <c r="N2" s="2626"/>
      <c r="O2" s="2626"/>
      <c r="P2" s="2626"/>
      <c r="Q2" s="1052"/>
      <c r="R2" s="1052"/>
      <c r="S2" s="1052"/>
      <c r="T2" s="1052"/>
      <c r="U2" s="1052"/>
      <c r="V2" s="1052"/>
      <c r="W2" s="1052"/>
      <c r="X2" s="1052"/>
      <c r="Y2" s="1052"/>
      <c r="Z2" s="1052"/>
      <c r="AA2" s="1052"/>
      <c r="AB2" s="1052"/>
      <c r="AC2" s="1052"/>
      <c r="AD2" s="1052"/>
      <c r="AE2" s="1052"/>
      <c r="AF2" s="1052"/>
      <c r="AG2" s="1052"/>
      <c r="AH2" s="1052"/>
      <c r="AI2" s="1052"/>
      <c r="AJ2" s="2614" t="str">
        <f>"〔　"&amp;'はじめに（PC）'!D$5&amp;"　〕"</f>
        <v>〔　〇〇〇〇組織　〕</v>
      </c>
      <c r="AK2" s="2614"/>
      <c r="AL2" s="2614"/>
      <c r="AM2" s="2614"/>
      <c r="AN2" s="2614"/>
      <c r="AO2" s="2614"/>
      <c r="AP2" s="2614"/>
      <c r="AQ2" s="2614"/>
      <c r="AR2" s="2614"/>
      <c r="AS2" s="2614"/>
      <c r="AT2" s="2614"/>
      <c r="AU2" s="2614"/>
      <c r="AV2" s="2614"/>
      <c r="AW2" s="2614"/>
      <c r="AX2" s="2614"/>
      <c r="AY2" s="2614"/>
      <c r="AZ2" s="2614"/>
      <c r="BA2" s="2614"/>
      <c r="BB2" s="2614"/>
      <c r="BC2" s="2614"/>
      <c r="BD2" s="2614"/>
      <c r="BE2" s="2614"/>
      <c r="BF2" s="2614"/>
      <c r="BG2" s="2614"/>
      <c r="BH2" s="1052"/>
      <c r="BI2" s="1052"/>
      <c r="BJ2" s="2609" t="str">
        <f>"〈"&amp;'はじめに（PC）'!D$4&amp;"〉"</f>
        <v>〈横手市〉</v>
      </c>
      <c r="BK2" s="2609"/>
      <c r="BL2" s="2609"/>
      <c r="BM2" s="2609"/>
      <c r="BN2" s="2609"/>
      <c r="BO2" s="2609"/>
      <c r="BP2" s="2609"/>
      <c r="BQ2" s="2610"/>
      <c r="BR2" s="2611"/>
      <c r="BS2" s="2612"/>
      <c r="BT2" s="2612"/>
      <c r="BU2" s="2612"/>
      <c r="BV2" s="2613"/>
      <c r="BW2" s="1051"/>
      <c r="BX2" s="1052"/>
      <c r="BY2" s="1052"/>
    </row>
    <row r="3" spans="2:77" x14ac:dyDescent="0.15">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c r="AH3" s="1057"/>
      <c r="AI3" s="1057"/>
      <c r="AJ3" s="1057"/>
      <c r="AK3" s="1057"/>
      <c r="AL3" s="1057"/>
      <c r="AM3" s="1058"/>
      <c r="AN3" s="1058"/>
      <c r="AO3" s="1058"/>
      <c r="AP3" s="1058"/>
      <c r="AQ3" s="1058"/>
      <c r="AR3" s="1058"/>
      <c r="AS3" s="1058"/>
      <c r="AT3" s="1058"/>
      <c r="AU3" s="1058"/>
      <c r="AV3" s="1058"/>
      <c r="AW3" s="1058"/>
      <c r="AX3" s="1057"/>
      <c r="AY3" s="1057"/>
      <c r="AZ3" s="1057"/>
      <c r="BA3" s="1057"/>
      <c r="BB3" s="1057"/>
      <c r="BC3" s="1057"/>
      <c r="BD3" s="1057"/>
      <c r="BE3" s="1057"/>
      <c r="BF3" s="1057"/>
      <c r="BG3" s="1057"/>
      <c r="BH3" s="1057"/>
      <c r="BI3" s="1057"/>
      <c r="BJ3" s="1057"/>
      <c r="BK3" s="1057"/>
      <c r="BL3" s="1057"/>
      <c r="BM3" s="1057"/>
      <c r="BN3" s="1057"/>
      <c r="BO3" s="1057"/>
      <c r="BP3" s="1057"/>
      <c r="BQ3" s="1057"/>
      <c r="BR3" s="1057"/>
      <c r="BS3" s="1057"/>
      <c r="BT3" s="1057"/>
      <c r="BU3" s="1057"/>
      <c r="BV3" s="1057"/>
      <c r="BW3" s="1056"/>
      <c r="BX3" s="1057"/>
      <c r="BY3" s="1057"/>
    </row>
    <row r="4" spans="2:77" ht="15" customHeight="1" x14ac:dyDescent="0.15">
      <c r="B4" s="2625" t="s">
        <v>6838</v>
      </c>
      <c r="C4" s="2625"/>
      <c r="D4" s="2625"/>
      <c r="E4" s="2625"/>
      <c r="F4" s="2625"/>
      <c r="G4" s="2625"/>
      <c r="H4" s="2627"/>
      <c r="I4" s="2627"/>
      <c r="J4" s="2627"/>
      <c r="K4" s="2627"/>
      <c r="L4" s="2627"/>
      <c r="M4" s="2627"/>
      <c r="N4" s="2627"/>
      <c r="O4" s="2627"/>
      <c r="P4" s="1379"/>
      <c r="Q4" s="1379"/>
      <c r="R4" s="1379"/>
      <c r="S4" s="1379"/>
      <c r="T4" s="1379"/>
      <c r="U4" s="1379"/>
      <c r="V4" s="1379"/>
      <c r="W4" s="1379"/>
      <c r="X4" s="1379"/>
      <c r="Y4" s="1379"/>
      <c r="Z4" s="1379"/>
      <c r="AA4" s="1379"/>
      <c r="AB4" s="1379"/>
      <c r="AC4" s="1379"/>
      <c r="AD4" s="1379"/>
      <c r="AE4" s="1379"/>
      <c r="AF4" s="1379"/>
      <c r="AG4" s="1379"/>
      <c r="AH4" s="1379"/>
      <c r="AI4" s="1379"/>
      <c r="AJ4" s="1379"/>
      <c r="AK4" s="1379"/>
      <c r="AL4" s="1052"/>
      <c r="AM4" s="2615" t="s">
        <v>6839</v>
      </c>
      <c r="AN4" s="2615"/>
      <c r="AO4" s="2615"/>
      <c r="AP4" s="2615"/>
      <c r="AQ4" s="2615"/>
      <c r="AR4" s="2615"/>
      <c r="AS4" s="2615"/>
      <c r="AT4" s="2615"/>
      <c r="AU4" s="2616" t="s">
        <v>625</v>
      </c>
      <c r="AV4" s="2616"/>
      <c r="AW4" s="2616"/>
      <c r="AX4" s="2616"/>
      <c r="AY4" s="2616"/>
      <c r="AZ4" s="2616"/>
      <c r="BA4" s="2616"/>
      <c r="BB4" s="2616"/>
      <c r="BC4" s="1052"/>
      <c r="BD4" s="1052"/>
      <c r="BE4" s="1052"/>
      <c r="BF4" s="1052"/>
      <c r="BG4" s="1052"/>
      <c r="BH4" s="1052"/>
      <c r="BI4" s="1052"/>
      <c r="BJ4" s="1052"/>
      <c r="BK4" s="1052"/>
      <c r="BL4" s="1052"/>
      <c r="BM4" s="1052"/>
      <c r="BN4" s="1052"/>
      <c r="BO4" s="1052"/>
      <c r="BP4" s="1052"/>
      <c r="BQ4" s="1052"/>
      <c r="BR4" s="1052"/>
      <c r="BS4" s="1052"/>
      <c r="BT4" s="1052"/>
      <c r="BU4" s="1052"/>
      <c r="BV4" s="1052"/>
      <c r="BW4" s="1051"/>
      <c r="BX4" s="1052"/>
      <c r="BY4" s="1052"/>
    </row>
    <row r="5" spans="2:77" ht="15" customHeight="1" x14ac:dyDescent="0.15">
      <c r="B5" s="1059"/>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1"/>
      <c r="AL5" s="1052"/>
      <c r="AM5" s="2608"/>
      <c r="AN5" s="2608"/>
      <c r="AO5" s="2608"/>
      <c r="AP5" s="2608"/>
      <c r="AQ5" s="2608"/>
      <c r="AR5" s="2608"/>
      <c r="AS5" s="2608"/>
      <c r="AT5" s="2608"/>
      <c r="AU5" s="2608"/>
      <c r="AV5" s="2608"/>
      <c r="AW5" s="2608"/>
      <c r="AX5" s="2608"/>
      <c r="AY5" s="2608"/>
      <c r="AZ5" s="2608"/>
      <c r="BA5" s="2608"/>
      <c r="BB5" s="2608"/>
      <c r="BC5" s="1052"/>
      <c r="BD5" s="1052"/>
      <c r="BE5" s="1052"/>
      <c r="BF5" s="1052"/>
      <c r="BG5" s="1052"/>
      <c r="BH5" s="1052"/>
      <c r="BI5" s="1052"/>
      <c r="BJ5" s="1052"/>
      <c r="BK5" s="1052"/>
      <c r="BL5" s="1052"/>
      <c r="BM5" s="1052"/>
      <c r="BN5" s="1052"/>
      <c r="BO5" s="1052"/>
      <c r="BP5" s="1052"/>
      <c r="BQ5" s="1052"/>
      <c r="BR5" s="1052"/>
      <c r="BS5" s="1052"/>
      <c r="BT5" s="1052"/>
      <c r="BU5" s="1052"/>
      <c r="BV5" s="1052"/>
      <c r="BW5" s="1051"/>
      <c r="BX5" s="1052"/>
      <c r="BY5" s="1052"/>
    </row>
    <row r="6" spans="2:77" ht="15" customHeight="1" x14ac:dyDescent="0.15">
      <c r="B6" s="1062"/>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4"/>
      <c r="AL6" s="1052"/>
      <c r="AM6" s="1380" t="str">
        <f>IF(AM5=0,""," 実施日")</f>
        <v/>
      </c>
      <c r="AN6" s="1381"/>
      <c r="AO6" s="1381"/>
      <c r="AP6" s="1381"/>
      <c r="AQ6" s="1381"/>
      <c r="AR6" s="1381"/>
      <c r="AS6" s="1381"/>
      <c r="AT6" s="1381"/>
      <c r="AU6" s="1381"/>
      <c r="AV6" s="1381"/>
      <c r="AW6" s="1382"/>
      <c r="AX6" s="1380"/>
      <c r="AY6" s="2589" t="str">
        <f>IFERROR(IF(AM5=0,"",VLOOKUP(AM5,活動記録写真用,BX6,FALSE)),"")</f>
        <v/>
      </c>
      <c r="AZ6" s="2589"/>
      <c r="BA6" s="2589"/>
      <c r="BB6" s="2589"/>
      <c r="BC6" s="2589"/>
      <c r="BD6" s="2589"/>
      <c r="BE6" s="2589"/>
      <c r="BF6" s="2589"/>
      <c r="BG6" s="2589"/>
      <c r="BH6" s="2589"/>
      <c r="BI6" s="2589"/>
      <c r="BJ6" s="2589"/>
      <c r="BK6" s="2589"/>
      <c r="BL6" s="2589"/>
      <c r="BM6" s="2589"/>
      <c r="BN6" s="2589"/>
      <c r="BO6" s="2589"/>
      <c r="BP6" s="2589"/>
      <c r="BQ6" s="2589"/>
      <c r="BR6" s="2589"/>
      <c r="BS6" s="2589"/>
      <c r="BT6" s="2589"/>
      <c r="BU6" s="2589"/>
      <c r="BV6" s="2590"/>
      <c r="BW6" s="1051"/>
      <c r="BX6" s="1065">
        <v>2</v>
      </c>
      <c r="BY6" s="1052"/>
    </row>
    <row r="7" spans="2:77" ht="15" customHeight="1" x14ac:dyDescent="0.15">
      <c r="B7" s="1062"/>
      <c r="C7" s="1063"/>
      <c r="D7" s="1063"/>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4"/>
      <c r="AL7" s="1052"/>
      <c r="AM7" s="1380" t="str">
        <f>IF(AM5=0,""," 支払区分")</f>
        <v/>
      </c>
      <c r="AN7" s="1383"/>
      <c r="AO7" s="1383"/>
      <c r="AP7" s="1383"/>
      <c r="AQ7" s="1383"/>
      <c r="AR7" s="1383"/>
      <c r="AS7" s="1383"/>
      <c r="AT7" s="1383"/>
      <c r="AU7" s="1383"/>
      <c r="AV7" s="1383"/>
      <c r="AW7" s="1382"/>
      <c r="AX7" s="1380"/>
      <c r="AY7" s="2591" t="str">
        <f>IFERROR(IF(AU5=0,"",IF(AU5=999,VLOOKUP(AM5,活動記録写真用,BY7,FALSE),VLOOKUP(AU5,【選択肢】!$T$3:$X$90,BX7,FALSE))),"")</f>
        <v/>
      </c>
      <c r="AZ7" s="2591"/>
      <c r="BA7" s="2591"/>
      <c r="BB7" s="2591"/>
      <c r="BC7" s="2591"/>
      <c r="BD7" s="2591"/>
      <c r="BE7" s="2591"/>
      <c r="BF7" s="2591"/>
      <c r="BG7" s="2591"/>
      <c r="BH7" s="2591"/>
      <c r="BI7" s="2591"/>
      <c r="BJ7" s="2591"/>
      <c r="BK7" s="2591"/>
      <c r="BL7" s="2591"/>
      <c r="BM7" s="2591"/>
      <c r="BN7" s="2591"/>
      <c r="BO7" s="2591"/>
      <c r="BP7" s="2591"/>
      <c r="BQ7" s="2591"/>
      <c r="BR7" s="2591"/>
      <c r="BS7" s="2591"/>
      <c r="BT7" s="2591"/>
      <c r="BU7" s="2591"/>
      <c r="BV7" s="2592"/>
      <c r="BW7" s="1051"/>
      <c r="BX7" s="1066">
        <v>2</v>
      </c>
      <c r="BY7" s="1067">
        <v>13</v>
      </c>
    </row>
    <row r="8" spans="2:77" ht="15" customHeight="1" x14ac:dyDescent="0.15">
      <c r="B8" s="1062"/>
      <c r="C8" s="1063"/>
      <c r="D8" s="1063"/>
      <c r="E8" s="1063"/>
      <c r="F8" s="1063"/>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4"/>
      <c r="AL8" s="1052"/>
      <c r="AM8" s="1380" t="str">
        <f>IF(AM5=0,""," 活動区分")</f>
        <v/>
      </c>
      <c r="AN8" s="1381"/>
      <c r="AO8" s="1381"/>
      <c r="AP8" s="1381"/>
      <c r="AQ8" s="1381"/>
      <c r="AR8" s="1381"/>
      <c r="AS8" s="1381"/>
      <c r="AT8" s="1381"/>
      <c r="AU8" s="1381"/>
      <c r="AV8" s="1381"/>
      <c r="AW8" s="1382"/>
      <c r="AX8" s="1380"/>
      <c r="AY8" s="2591" t="str">
        <f>IFERROR(IF(AU5=0,"",IF(AU5=999,VLOOKUP(AM5,活動記録写真用,BY8,FALSE),VLOOKUP(AU5,【選択肢】!$T$3:$X$90,BX8,FALSE))),"")</f>
        <v/>
      </c>
      <c r="AZ8" s="2591"/>
      <c r="BA8" s="2591"/>
      <c r="BB8" s="2591"/>
      <c r="BC8" s="2591"/>
      <c r="BD8" s="2591"/>
      <c r="BE8" s="2591"/>
      <c r="BF8" s="2591"/>
      <c r="BG8" s="2591"/>
      <c r="BH8" s="2591"/>
      <c r="BI8" s="2591"/>
      <c r="BJ8" s="2591"/>
      <c r="BK8" s="2591"/>
      <c r="BL8" s="2591"/>
      <c r="BM8" s="2591"/>
      <c r="BN8" s="2591"/>
      <c r="BO8" s="2591"/>
      <c r="BP8" s="2591"/>
      <c r="BQ8" s="2591"/>
      <c r="BR8" s="2591"/>
      <c r="BS8" s="2591"/>
      <c r="BT8" s="2591"/>
      <c r="BU8" s="2591"/>
      <c r="BV8" s="2592"/>
      <c r="BW8" s="1051"/>
      <c r="BX8" s="1066">
        <v>3</v>
      </c>
      <c r="BY8" s="1067">
        <v>14</v>
      </c>
    </row>
    <row r="9" spans="2:77" x14ac:dyDescent="0.15">
      <c r="B9" s="1062"/>
      <c r="C9" s="1063"/>
      <c r="D9" s="1063"/>
      <c r="E9" s="1063"/>
      <c r="F9" s="1063"/>
      <c r="G9" s="1063"/>
      <c r="H9" s="1063"/>
      <c r="I9" s="1063"/>
      <c r="J9" s="1063"/>
      <c r="K9" s="1063"/>
      <c r="L9" s="1063"/>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4"/>
      <c r="AL9" s="1052"/>
      <c r="AM9" s="2593" t="str">
        <f>IF(AM5=0,""," 活動項目")</f>
        <v/>
      </c>
      <c r="AN9" s="2594"/>
      <c r="AO9" s="2594"/>
      <c r="AP9" s="2594"/>
      <c r="AQ9" s="2594"/>
      <c r="AR9" s="2594"/>
      <c r="AS9" s="2594"/>
      <c r="AT9" s="2594"/>
      <c r="AU9" s="2594"/>
      <c r="AV9" s="2594"/>
      <c r="AW9" s="2595"/>
      <c r="AX9" s="1384"/>
      <c r="AY9" s="2602" t="str">
        <f>IFERROR(IF(AU5=0,"",IF(AU5=999,VLOOKUP(AM5,活動記録写真用,BY9,FALSE),VLOOKUP(AU5,【選択肢】!$T$3:$X$90,BX9,FALSE))),"")</f>
        <v/>
      </c>
      <c r="AZ9" s="2602"/>
      <c r="BA9" s="2602"/>
      <c r="BB9" s="2602"/>
      <c r="BC9" s="2602"/>
      <c r="BD9" s="2602"/>
      <c r="BE9" s="2602"/>
      <c r="BF9" s="2602"/>
      <c r="BG9" s="2602"/>
      <c r="BH9" s="2602"/>
      <c r="BI9" s="2602"/>
      <c r="BJ9" s="2602"/>
      <c r="BK9" s="2602"/>
      <c r="BL9" s="2602"/>
      <c r="BM9" s="2602"/>
      <c r="BN9" s="2602"/>
      <c r="BO9" s="2602"/>
      <c r="BP9" s="2602"/>
      <c r="BQ9" s="2602"/>
      <c r="BR9" s="2602"/>
      <c r="BS9" s="2602"/>
      <c r="BT9" s="2602"/>
      <c r="BU9" s="2602"/>
      <c r="BV9" s="2603"/>
      <c r="BW9" s="1051"/>
      <c r="BX9" s="2618">
        <v>5</v>
      </c>
      <c r="BY9" s="2617">
        <v>15</v>
      </c>
    </row>
    <row r="10" spans="2:77" x14ac:dyDescent="0.15">
      <c r="B10" s="1062"/>
      <c r="C10" s="1063"/>
      <c r="D10" s="1063"/>
      <c r="E10" s="1063"/>
      <c r="F10" s="1063"/>
      <c r="G10" s="1063"/>
      <c r="H10" s="1063"/>
      <c r="I10" s="1063"/>
      <c r="J10" s="1063"/>
      <c r="K10" s="1063"/>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4"/>
      <c r="AL10" s="1052"/>
      <c r="AM10" s="2596"/>
      <c r="AN10" s="2597"/>
      <c r="AO10" s="2597"/>
      <c r="AP10" s="2597"/>
      <c r="AQ10" s="2597"/>
      <c r="AR10" s="2597"/>
      <c r="AS10" s="2597"/>
      <c r="AT10" s="2597"/>
      <c r="AU10" s="2597"/>
      <c r="AV10" s="2597"/>
      <c r="AW10" s="2598"/>
      <c r="AX10" s="1385"/>
      <c r="AY10" s="2604"/>
      <c r="AZ10" s="2604"/>
      <c r="BA10" s="2604"/>
      <c r="BB10" s="2604"/>
      <c r="BC10" s="2604"/>
      <c r="BD10" s="2604"/>
      <c r="BE10" s="2604"/>
      <c r="BF10" s="2604"/>
      <c r="BG10" s="2604"/>
      <c r="BH10" s="2604"/>
      <c r="BI10" s="2604"/>
      <c r="BJ10" s="2604"/>
      <c r="BK10" s="2604"/>
      <c r="BL10" s="2604"/>
      <c r="BM10" s="2604"/>
      <c r="BN10" s="2604"/>
      <c r="BO10" s="2604"/>
      <c r="BP10" s="2604"/>
      <c r="BQ10" s="2604"/>
      <c r="BR10" s="2604"/>
      <c r="BS10" s="2604"/>
      <c r="BT10" s="2604"/>
      <c r="BU10" s="2604"/>
      <c r="BV10" s="2605"/>
      <c r="BW10" s="1051"/>
      <c r="BX10" s="2618"/>
      <c r="BY10" s="2617"/>
    </row>
    <row r="11" spans="2:77" x14ac:dyDescent="0.15">
      <c r="B11" s="1062"/>
      <c r="C11" s="1063"/>
      <c r="D11" s="1063"/>
      <c r="E11" s="1063"/>
      <c r="F11" s="1063"/>
      <c r="G11" s="1063"/>
      <c r="H11" s="1063"/>
      <c r="I11" s="1063"/>
      <c r="J11" s="1063"/>
      <c r="K11" s="1063"/>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1063"/>
      <c r="AK11" s="1064"/>
      <c r="AL11" s="1052"/>
      <c r="AM11" s="2596"/>
      <c r="AN11" s="2597"/>
      <c r="AO11" s="2597"/>
      <c r="AP11" s="2597"/>
      <c r="AQ11" s="2597"/>
      <c r="AR11" s="2597"/>
      <c r="AS11" s="2597"/>
      <c r="AT11" s="2597"/>
      <c r="AU11" s="2597"/>
      <c r="AV11" s="2597"/>
      <c r="AW11" s="2598"/>
      <c r="AX11" s="1385"/>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04"/>
      <c r="BT11" s="2604"/>
      <c r="BU11" s="2604"/>
      <c r="BV11" s="2605"/>
      <c r="BW11" s="1051"/>
      <c r="BX11" s="2618"/>
      <c r="BY11" s="2617"/>
    </row>
    <row r="12" spans="2:77" x14ac:dyDescent="0.15">
      <c r="B12" s="1062"/>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4"/>
      <c r="AL12" s="1052"/>
      <c r="AM12" s="2599"/>
      <c r="AN12" s="2600"/>
      <c r="AO12" s="2600"/>
      <c r="AP12" s="2600"/>
      <c r="AQ12" s="2600"/>
      <c r="AR12" s="2600"/>
      <c r="AS12" s="2600"/>
      <c r="AT12" s="2600"/>
      <c r="AU12" s="2600"/>
      <c r="AV12" s="2600"/>
      <c r="AW12" s="2601"/>
      <c r="AX12" s="1385"/>
      <c r="AY12" s="2606"/>
      <c r="AZ12" s="2606"/>
      <c r="BA12" s="2606"/>
      <c r="BB12" s="2606"/>
      <c r="BC12" s="2606"/>
      <c r="BD12" s="2606"/>
      <c r="BE12" s="2606"/>
      <c r="BF12" s="2606"/>
      <c r="BG12" s="2606"/>
      <c r="BH12" s="2606"/>
      <c r="BI12" s="2606"/>
      <c r="BJ12" s="2606"/>
      <c r="BK12" s="2606"/>
      <c r="BL12" s="2606"/>
      <c r="BM12" s="2606"/>
      <c r="BN12" s="2606"/>
      <c r="BO12" s="2606"/>
      <c r="BP12" s="2606"/>
      <c r="BQ12" s="2606"/>
      <c r="BR12" s="2606"/>
      <c r="BS12" s="2606"/>
      <c r="BT12" s="2606"/>
      <c r="BU12" s="2606"/>
      <c r="BV12" s="2607"/>
      <c r="BW12" s="1051"/>
      <c r="BX12" s="2618"/>
      <c r="BY12" s="2617"/>
    </row>
    <row r="13" spans="2:77" ht="15" customHeight="1" x14ac:dyDescent="0.15">
      <c r="B13" s="1062"/>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1063"/>
      <c r="AK13" s="1064"/>
      <c r="AL13" s="1052"/>
      <c r="AM13" s="2593" t="str">
        <f>IF(AM5=0,""," 備考")</f>
        <v/>
      </c>
      <c r="AN13" s="2594"/>
      <c r="AO13" s="2594"/>
      <c r="AP13" s="2594"/>
      <c r="AQ13" s="2594"/>
      <c r="AR13" s="2594"/>
      <c r="AS13" s="2594"/>
      <c r="AT13" s="2594"/>
      <c r="AU13" s="2594"/>
      <c r="AV13" s="2594"/>
      <c r="AW13" s="2595"/>
      <c r="AX13" s="1386"/>
      <c r="AY13" s="2602" t="str">
        <f>IFERROR(IF(AM5=0,"",IF((VLOOKUP(AM5,活動記録写真用,BX13,FALSE))="","",VLOOKUP(AM5,活動記録写真用,BX13,FALSE))),"")</f>
        <v/>
      </c>
      <c r="AZ13" s="2602"/>
      <c r="BA13" s="2602"/>
      <c r="BB13" s="2602"/>
      <c r="BC13" s="2602"/>
      <c r="BD13" s="2602"/>
      <c r="BE13" s="2602"/>
      <c r="BF13" s="2602"/>
      <c r="BG13" s="2602"/>
      <c r="BH13" s="2602"/>
      <c r="BI13" s="2602"/>
      <c r="BJ13" s="2602"/>
      <c r="BK13" s="2602"/>
      <c r="BL13" s="2602"/>
      <c r="BM13" s="2602"/>
      <c r="BN13" s="2602"/>
      <c r="BO13" s="2602"/>
      <c r="BP13" s="2602"/>
      <c r="BQ13" s="2602"/>
      <c r="BR13" s="2602"/>
      <c r="BS13" s="2602"/>
      <c r="BT13" s="2602"/>
      <c r="BU13" s="2602"/>
      <c r="BV13" s="2603"/>
      <c r="BW13" s="1051"/>
      <c r="BX13" s="1066">
        <v>16</v>
      </c>
      <c r="BY13" s="1052"/>
    </row>
    <row r="14" spans="2:77" ht="15" customHeight="1" x14ac:dyDescent="0.15">
      <c r="B14" s="1062"/>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4"/>
      <c r="AL14" s="1052"/>
      <c r="AM14" s="2599"/>
      <c r="AN14" s="2600"/>
      <c r="AO14" s="2600"/>
      <c r="AP14" s="2600"/>
      <c r="AQ14" s="2600"/>
      <c r="AR14" s="2600"/>
      <c r="AS14" s="2600"/>
      <c r="AT14" s="2600"/>
      <c r="AU14" s="2600"/>
      <c r="AV14" s="2600"/>
      <c r="AW14" s="2601"/>
      <c r="AX14" s="1387"/>
      <c r="AY14" s="2606"/>
      <c r="AZ14" s="2606"/>
      <c r="BA14" s="2606"/>
      <c r="BB14" s="2606"/>
      <c r="BC14" s="2606"/>
      <c r="BD14" s="2606"/>
      <c r="BE14" s="2606"/>
      <c r="BF14" s="2606"/>
      <c r="BG14" s="2606"/>
      <c r="BH14" s="2606"/>
      <c r="BI14" s="2606"/>
      <c r="BJ14" s="2606"/>
      <c r="BK14" s="2606"/>
      <c r="BL14" s="2606"/>
      <c r="BM14" s="2606"/>
      <c r="BN14" s="2606"/>
      <c r="BO14" s="2606"/>
      <c r="BP14" s="2606"/>
      <c r="BQ14" s="2606"/>
      <c r="BR14" s="2606"/>
      <c r="BS14" s="2606"/>
      <c r="BT14" s="2606"/>
      <c r="BU14" s="2606"/>
      <c r="BV14" s="2607"/>
      <c r="BW14" s="1051"/>
      <c r="BX14" s="1052"/>
      <c r="BY14" s="1052"/>
    </row>
    <row r="15" spans="2:77" ht="15" customHeight="1" x14ac:dyDescent="0.15">
      <c r="B15" s="1062"/>
      <c r="C15" s="1063"/>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4"/>
      <c r="AL15" s="1052"/>
      <c r="AM15" s="2619"/>
      <c r="AN15" s="2620"/>
      <c r="AO15" s="2620"/>
      <c r="AP15" s="2620"/>
      <c r="AQ15" s="2620"/>
      <c r="AR15" s="2620"/>
      <c r="AS15" s="2620"/>
      <c r="AT15" s="2620"/>
      <c r="AU15" s="2620"/>
      <c r="AV15" s="2620"/>
      <c r="AW15" s="2621"/>
      <c r="AX15" s="2622"/>
      <c r="AY15" s="2623"/>
      <c r="AZ15" s="2623"/>
      <c r="BA15" s="2623"/>
      <c r="BB15" s="2623"/>
      <c r="BC15" s="2623"/>
      <c r="BD15" s="2623"/>
      <c r="BE15" s="2623"/>
      <c r="BF15" s="2623"/>
      <c r="BG15" s="2623"/>
      <c r="BH15" s="2623"/>
      <c r="BI15" s="2623"/>
      <c r="BJ15" s="2623"/>
      <c r="BK15" s="2623"/>
      <c r="BL15" s="2623"/>
      <c r="BM15" s="2623"/>
      <c r="BN15" s="2623"/>
      <c r="BO15" s="2623"/>
      <c r="BP15" s="2623"/>
      <c r="BQ15" s="2623"/>
      <c r="BR15" s="2623"/>
      <c r="BS15" s="2623"/>
      <c r="BT15" s="2623"/>
      <c r="BU15" s="2623"/>
      <c r="BV15" s="2624"/>
      <c r="BW15" s="1051"/>
      <c r="BX15" s="1052"/>
      <c r="BY15" s="1052"/>
    </row>
    <row r="16" spans="2:77" ht="15" customHeight="1" x14ac:dyDescent="0.15">
      <c r="B16" s="1062"/>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4"/>
      <c r="AL16" s="1052"/>
      <c r="AM16" s="2619"/>
      <c r="AN16" s="2620"/>
      <c r="AO16" s="2620"/>
      <c r="AP16" s="2620"/>
      <c r="AQ16" s="2620"/>
      <c r="AR16" s="2620"/>
      <c r="AS16" s="2620"/>
      <c r="AT16" s="2620"/>
      <c r="AU16" s="2620"/>
      <c r="AV16" s="2620"/>
      <c r="AW16" s="2621"/>
      <c r="AX16" s="2622"/>
      <c r="AY16" s="2623"/>
      <c r="AZ16" s="2623"/>
      <c r="BA16" s="2623"/>
      <c r="BB16" s="2623"/>
      <c r="BC16" s="2623"/>
      <c r="BD16" s="2623"/>
      <c r="BE16" s="2623"/>
      <c r="BF16" s="2623"/>
      <c r="BG16" s="2623"/>
      <c r="BH16" s="2623"/>
      <c r="BI16" s="2623"/>
      <c r="BJ16" s="2623"/>
      <c r="BK16" s="2623"/>
      <c r="BL16" s="2623"/>
      <c r="BM16" s="2623"/>
      <c r="BN16" s="2623"/>
      <c r="BO16" s="2623"/>
      <c r="BP16" s="2623"/>
      <c r="BQ16" s="2623"/>
      <c r="BR16" s="2623"/>
      <c r="BS16" s="2623"/>
      <c r="BT16" s="2623"/>
      <c r="BU16" s="2623"/>
      <c r="BV16" s="2624"/>
      <c r="BW16" s="1051"/>
      <c r="BX16" s="1052"/>
      <c r="BY16" s="1052"/>
    </row>
    <row r="17" spans="2:77" ht="15" customHeight="1" x14ac:dyDescent="0.15">
      <c r="B17" s="1068"/>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70"/>
      <c r="AL17" s="1052"/>
      <c r="AM17" s="2619"/>
      <c r="AN17" s="2620"/>
      <c r="AO17" s="2620"/>
      <c r="AP17" s="2620"/>
      <c r="AQ17" s="2620"/>
      <c r="AR17" s="2620"/>
      <c r="AS17" s="2620"/>
      <c r="AT17" s="2620"/>
      <c r="AU17" s="2620"/>
      <c r="AV17" s="2620"/>
      <c r="AW17" s="2621"/>
      <c r="AX17" s="2622"/>
      <c r="AY17" s="2623"/>
      <c r="AZ17" s="2623"/>
      <c r="BA17" s="2623"/>
      <c r="BB17" s="2623"/>
      <c r="BC17" s="2623"/>
      <c r="BD17" s="2623"/>
      <c r="BE17" s="2623"/>
      <c r="BF17" s="2623"/>
      <c r="BG17" s="2623"/>
      <c r="BH17" s="2623"/>
      <c r="BI17" s="2623"/>
      <c r="BJ17" s="2623"/>
      <c r="BK17" s="2623"/>
      <c r="BL17" s="2623"/>
      <c r="BM17" s="2623"/>
      <c r="BN17" s="2623"/>
      <c r="BO17" s="2623"/>
      <c r="BP17" s="2623"/>
      <c r="BQ17" s="2623"/>
      <c r="BR17" s="2623"/>
      <c r="BS17" s="2623"/>
      <c r="BT17" s="2623"/>
      <c r="BU17" s="2623"/>
      <c r="BV17" s="2624"/>
      <c r="BW17" s="1051"/>
      <c r="BX17" s="1052"/>
      <c r="BY17" s="1052"/>
    </row>
    <row r="18" spans="2:77" x14ac:dyDescent="0.15">
      <c r="B18" s="1072"/>
      <c r="C18" s="1072"/>
      <c r="D18" s="1072"/>
      <c r="E18" s="1072"/>
      <c r="F18" s="1072"/>
      <c r="G18" s="1072"/>
      <c r="H18" s="1072"/>
      <c r="I18" s="1072"/>
      <c r="J18" s="1072"/>
      <c r="K18" s="1072"/>
      <c r="L18" s="1072"/>
      <c r="M18" s="1072"/>
      <c r="N18" s="1072"/>
      <c r="O18" s="1072"/>
      <c r="P18" s="1072"/>
      <c r="Q18" s="1072"/>
      <c r="R18" s="1072"/>
      <c r="S18" s="1072"/>
      <c r="T18" s="1072"/>
      <c r="U18" s="1072"/>
      <c r="V18" s="1072"/>
      <c r="W18" s="1072"/>
      <c r="X18" s="1072"/>
      <c r="Y18" s="1072"/>
      <c r="Z18" s="1072"/>
      <c r="AA18" s="1072"/>
      <c r="AB18" s="1072"/>
      <c r="AC18" s="1072"/>
      <c r="AD18" s="1072"/>
      <c r="AE18" s="1072"/>
      <c r="AF18" s="1072"/>
      <c r="AG18" s="1072"/>
      <c r="AH18" s="1072"/>
      <c r="AI18" s="1072"/>
      <c r="AJ18" s="1072"/>
      <c r="AK18" s="1072"/>
      <c r="AL18" s="1072"/>
      <c r="AM18" s="1073"/>
      <c r="AN18" s="1073"/>
      <c r="AO18" s="1073"/>
      <c r="AP18" s="1073"/>
      <c r="AQ18" s="1073"/>
      <c r="AR18" s="1073"/>
      <c r="AS18" s="1073"/>
      <c r="AT18" s="1073"/>
      <c r="AU18" s="1073"/>
      <c r="AV18" s="1073"/>
      <c r="AW18" s="1073"/>
      <c r="AX18" s="1072"/>
      <c r="AY18" s="1072"/>
      <c r="AZ18" s="1072"/>
      <c r="BA18" s="1072"/>
      <c r="BB18" s="1072"/>
      <c r="BC18" s="1072"/>
      <c r="BD18" s="1072"/>
      <c r="BE18" s="1072"/>
      <c r="BF18" s="1072"/>
      <c r="BG18" s="1072"/>
      <c r="BH18" s="1072"/>
      <c r="BI18" s="1072"/>
      <c r="BJ18" s="1072"/>
      <c r="BK18" s="1072"/>
      <c r="BL18" s="1072"/>
      <c r="BM18" s="1072"/>
      <c r="BN18" s="1072"/>
      <c r="BO18" s="1072"/>
      <c r="BP18" s="1072"/>
      <c r="BQ18" s="1072"/>
      <c r="BR18" s="1072"/>
      <c r="BS18" s="1072"/>
      <c r="BT18" s="1072"/>
      <c r="BU18" s="1072"/>
      <c r="BV18" s="1072"/>
      <c r="BW18" s="1071"/>
      <c r="BX18" s="1072"/>
      <c r="BY18" s="1072"/>
    </row>
    <row r="19" spans="2:77" ht="15" customHeight="1" x14ac:dyDescent="0.15">
      <c r="B19" s="2625" t="s">
        <v>6838</v>
      </c>
      <c r="C19" s="2625"/>
      <c r="D19" s="2625"/>
      <c r="E19" s="2625"/>
      <c r="F19" s="2625"/>
      <c r="G19" s="2625"/>
      <c r="H19" s="2627"/>
      <c r="I19" s="2627"/>
      <c r="J19" s="2627"/>
      <c r="K19" s="2627"/>
      <c r="L19" s="2627"/>
      <c r="M19" s="2627"/>
      <c r="N19" s="2627"/>
      <c r="O19" s="2627"/>
      <c r="P19" s="1379"/>
      <c r="Q19" s="1379"/>
      <c r="R19" s="1379"/>
      <c r="S19" s="1379"/>
      <c r="T19" s="1379"/>
      <c r="U19" s="1379"/>
      <c r="V19" s="1379"/>
      <c r="W19" s="1379"/>
      <c r="X19" s="1379"/>
      <c r="Y19" s="1379"/>
      <c r="Z19" s="1379"/>
      <c r="AA19" s="1379"/>
      <c r="AB19" s="1379"/>
      <c r="AC19" s="1379"/>
      <c r="AD19" s="1379"/>
      <c r="AE19" s="1379"/>
      <c r="AF19" s="1379"/>
      <c r="AG19" s="1379"/>
      <c r="AH19" s="1379"/>
      <c r="AI19" s="1379"/>
      <c r="AJ19" s="1379"/>
      <c r="AK19" s="1379"/>
      <c r="AL19" s="1052"/>
      <c r="AM19" s="2615" t="s">
        <v>6839</v>
      </c>
      <c r="AN19" s="2615"/>
      <c r="AO19" s="2615"/>
      <c r="AP19" s="2615"/>
      <c r="AQ19" s="2615"/>
      <c r="AR19" s="2615"/>
      <c r="AS19" s="2615"/>
      <c r="AT19" s="2615"/>
      <c r="AU19" s="2616" t="s">
        <v>625</v>
      </c>
      <c r="AV19" s="2616"/>
      <c r="AW19" s="2616"/>
      <c r="AX19" s="2616"/>
      <c r="AY19" s="2616"/>
      <c r="AZ19" s="2616"/>
      <c r="BA19" s="2616"/>
      <c r="BB19" s="2616"/>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1"/>
      <c r="BX19" s="1052"/>
      <c r="BY19" s="1052"/>
    </row>
    <row r="20" spans="2:77" ht="15" customHeight="1" x14ac:dyDescent="0.15">
      <c r="B20" s="1059"/>
      <c r="C20" s="1060"/>
      <c r="D20" s="1060"/>
      <c r="E20" s="1060"/>
      <c r="F20" s="1060"/>
      <c r="G20" s="1060"/>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1"/>
      <c r="AL20" s="1052"/>
      <c r="AM20" s="2608"/>
      <c r="AN20" s="2608"/>
      <c r="AO20" s="2608"/>
      <c r="AP20" s="2608"/>
      <c r="AQ20" s="2608"/>
      <c r="AR20" s="2608"/>
      <c r="AS20" s="2608"/>
      <c r="AT20" s="2608"/>
      <c r="AU20" s="2608"/>
      <c r="AV20" s="2608"/>
      <c r="AW20" s="2608"/>
      <c r="AX20" s="2608"/>
      <c r="AY20" s="2608"/>
      <c r="AZ20" s="2608"/>
      <c r="BA20" s="2608"/>
      <c r="BB20" s="2608"/>
      <c r="BC20" s="1052"/>
      <c r="BD20" s="1052"/>
      <c r="BE20" s="1052"/>
      <c r="BF20" s="1052"/>
      <c r="BG20" s="1052"/>
      <c r="BH20" s="1052"/>
      <c r="BI20" s="1052"/>
      <c r="BJ20" s="1052"/>
      <c r="BK20" s="1052"/>
      <c r="BL20" s="1052"/>
      <c r="BM20" s="1052"/>
      <c r="BN20" s="1052"/>
      <c r="BO20" s="1052"/>
      <c r="BP20" s="1052"/>
      <c r="BQ20" s="1052"/>
      <c r="BR20" s="1052"/>
      <c r="BS20" s="1052"/>
      <c r="BT20" s="1052"/>
      <c r="BU20" s="1052"/>
      <c r="BV20" s="1052"/>
      <c r="BW20" s="1051"/>
      <c r="BX20" s="1052"/>
      <c r="BY20" s="1052"/>
    </row>
    <row r="21" spans="2:77" ht="15" customHeight="1" x14ac:dyDescent="0.15">
      <c r="B21" s="1062"/>
      <c r="C21" s="1063"/>
      <c r="D21" s="1063"/>
      <c r="E21" s="1063"/>
      <c r="F21" s="1063"/>
      <c r="G21" s="1063"/>
      <c r="H21" s="1063"/>
      <c r="I21" s="1063"/>
      <c r="J21" s="1063"/>
      <c r="K21" s="1063"/>
      <c r="L21" s="1063"/>
      <c r="M21" s="1063"/>
      <c r="N21" s="1063"/>
      <c r="O21" s="1063"/>
      <c r="P21" s="1063"/>
      <c r="Q21" s="1063"/>
      <c r="R21" s="1063"/>
      <c r="S21" s="1063"/>
      <c r="T21" s="1063"/>
      <c r="U21" s="1063"/>
      <c r="V21" s="1063"/>
      <c r="W21" s="1063"/>
      <c r="X21" s="1063"/>
      <c r="Y21" s="1063"/>
      <c r="Z21" s="1063"/>
      <c r="AA21" s="1063"/>
      <c r="AB21" s="1063"/>
      <c r="AC21" s="1063"/>
      <c r="AD21" s="1063"/>
      <c r="AE21" s="1063"/>
      <c r="AF21" s="1063"/>
      <c r="AG21" s="1063"/>
      <c r="AH21" s="1063"/>
      <c r="AI21" s="1063"/>
      <c r="AJ21" s="1063"/>
      <c r="AK21" s="1064"/>
      <c r="AL21" s="1052"/>
      <c r="AM21" s="1380" t="str">
        <f>IF(AM20=0,""," 実施日")</f>
        <v/>
      </c>
      <c r="AN21" s="1381"/>
      <c r="AO21" s="1381"/>
      <c r="AP21" s="1381"/>
      <c r="AQ21" s="1381"/>
      <c r="AR21" s="1381"/>
      <c r="AS21" s="1381"/>
      <c r="AT21" s="1381"/>
      <c r="AU21" s="1381"/>
      <c r="AV21" s="1381"/>
      <c r="AW21" s="1382"/>
      <c r="AX21" s="1380"/>
      <c r="AY21" s="2589" t="str">
        <f>IFERROR(IF(AM20=0,"",VLOOKUP(AM20,活動記録写真用,BX21,FALSE)),"")</f>
        <v/>
      </c>
      <c r="AZ21" s="2589"/>
      <c r="BA21" s="2589"/>
      <c r="BB21" s="2589"/>
      <c r="BC21" s="2589"/>
      <c r="BD21" s="2589"/>
      <c r="BE21" s="2589"/>
      <c r="BF21" s="2589"/>
      <c r="BG21" s="2589"/>
      <c r="BH21" s="2589"/>
      <c r="BI21" s="2589"/>
      <c r="BJ21" s="2589"/>
      <c r="BK21" s="2589"/>
      <c r="BL21" s="2589"/>
      <c r="BM21" s="2589"/>
      <c r="BN21" s="2589"/>
      <c r="BO21" s="2589"/>
      <c r="BP21" s="2589"/>
      <c r="BQ21" s="2589"/>
      <c r="BR21" s="2589"/>
      <c r="BS21" s="2589"/>
      <c r="BT21" s="2589"/>
      <c r="BU21" s="2589"/>
      <c r="BV21" s="2590"/>
      <c r="BW21" s="1051"/>
      <c r="BX21" s="1065">
        <v>2</v>
      </c>
      <c r="BY21" s="1052"/>
    </row>
    <row r="22" spans="2:77" ht="15" customHeight="1" x14ac:dyDescent="0.15">
      <c r="B22" s="1062"/>
      <c r="C22" s="1063"/>
      <c r="D22" s="1063"/>
      <c r="E22" s="1063"/>
      <c r="F22" s="1063"/>
      <c r="G22" s="1063"/>
      <c r="H22" s="1063"/>
      <c r="I22" s="1063"/>
      <c r="J22" s="1063"/>
      <c r="K22" s="1063"/>
      <c r="L22" s="1063"/>
      <c r="M22" s="1063"/>
      <c r="N22" s="1063"/>
      <c r="O22" s="1063"/>
      <c r="P22" s="1063"/>
      <c r="Q22" s="1063"/>
      <c r="R22" s="1063"/>
      <c r="S22" s="1063"/>
      <c r="T22" s="1063"/>
      <c r="U22" s="1063"/>
      <c r="V22" s="1063"/>
      <c r="W22" s="1063"/>
      <c r="X22" s="1063"/>
      <c r="Y22" s="1063"/>
      <c r="Z22" s="1063"/>
      <c r="AA22" s="1063"/>
      <c r="AB22" s="1063"/>
      <c r="AC22" s="1063"/>
      <c r="AD22" s="1063"/>
      <c r="AE22" s="1063"/>
      <c r="AF22" s="1063"/>
      <c r="AG22" s="1063"/>
      <c r="AH22" s="1063"/>
      <c r="AI22" s="1063"/>
      <c r="AJ22" s="1063"/>
      <c r="AK22" s="1064"/>
      <c r="AL22" s="1052"/>
      <c r="AM22" s="1380" t="str">
        <f>IF(AM20=0,""," 支払区分")</f>
        <v/>
      </c>
      <c r="AN22" s="1383"/>
      <c r="AO22" s="1383"/>
      <c r="AP22" s="1383"/>
      <c r="AQ22" s="1383"/>
      <c r="AR22" s="1383"/>
      <c r="AS22" s="1383"/>
      <c r="AT22" s="1383"/>
      <c r="AU22" s="1383"/>
      <c r="AV22" s="1383"/>
      <c r="AW22" s="1382"/>
      <c r="AX22" s="1380"/>
      <c r="AY22" s="2591" t="str">
        <f>IFERROR(IF(AU20=0,"",IF(AU20=999,VLOOKUP(AM20,活動記録写真用,BY22,FALSE),VLOOKUP(AU20,【選択肢】!$T$3:$X$90,BX22,FALSE))),"")</f>
        <v/>
      </c>
      <c r="AZ22" s="2591"/>
      <c r="BA22" s="2591"/>
      <c r="BB22" s="2591"/>
      <c r="BC22" s="2591"/>
      <c r="BD22" s="2591"/>
      <c r="BE22" s="2591"/>
      <c r="BF22" s="2591"/>
      <c r="BG22" s="2591"/>
      <c r="BH22" s="2591"/>
      <c r="BI22" s="2591"/>
      <c r="BJ22" s="2591"/>
      <c r="BK22" s="2591"/>
      <c r="BL22" s="2591"/>
      <c r="BM22" s="2591"/>
      <c r="BN22" s="2591"/>
      <c r="BO22" s="2591"/>
      <c r="BP22" s="2591"/>
      <c r="BQ22" s="2591"/>
      <c r="BR22" s="2591"/>
      <c r="BS22" s="2591"/>
      <c r="BT22" s="2591"/>
      <c r="BU22" s="2591"/>
      <c r="BV22" s="2592"/>
      <c r="BW22" s="1051"/>
      <c r="BX22" s="1066">
        <v>2</v>
      </c>
      <c r="BY22" s="1067">
        <v>13</v>
      </c>
    </row>
    <row r="23" spans="2:77" ht="15" customHeight="1" x14ac:dyDescent="0.15">
      <c r="B23" s="1062"/>
      <c r="C23" s="1063"/>
      <c r="D23" s="1063"/>
      <c r="E23" s="1063"/>
      <c r="F23" s="1063"/>
      <c r="G23" s="1063"/>
      <c r="H23" s="1063"/>
      <c r="I23" s="1063"/>
      <c r="J23" s="1063"/>
      <c r="K23" s="1063"/>
      <c r="L23" s="1063"/>
      <c r="M23" s="1063"/>
      <c r="N23" s="1063"/>
      <c r="O23" s="1063"/>
      <c r="P23" s="1063"/>
      <c r="Q23" s="1063"/>
      <c r="R23" s="1063"/>
      <c r="S23" s="1063"/>
      <c r="T23" s="1063"/>
      <c r="U23" s="1063"/>
      <c r="V23" s="1063"/>
      <c r="W23" s="1063"/>
      <c r="X23" s="1063"/>
      <c r="Y23" s="1063"/>
      <c r="Z23" s="1063"/>
      <c r="AA23" s="1063"/>
      <c r="AB23" s="1063"/>
      <c r="AC23" s="1063"/>
      <c r="AD23" s="1063"/>
      <c r="AE23" s="1063"/>
      <c r="AF23" s="1063"/>
      <c r="AG23" s="1063"/>
      <c r="AH23" s="1063"/>
      <c r="AI23" s="1063"/>
      <c r="AJ23" s="1063"/>
      <c r="AK23" s="1064"/>
      <c r="AL23" s="1052"/>
      <c r="AM23" s="1380" t="str">
        <f>IF(AM20=0,""," 活動区分")</f>
        <v/>
      </c>
      <c r="AN23" s="1381"/>
      <c r="AO23" s="1381"/>
      <c r="AP23" s="1381"/>
      <c r="AQ23" s="1381"/>
      <c r="AR23" s="1381"/>
      <c r="AS23" s="1381"/>
      <c r="AT23" s="1381"/>
      <c r="AU23" s="1381"/>
      <c r="AV23" s="1381"/>
      <c r="AW23" s="1382"/>
      <c r="AX23" s="1380"/>
      <c r="AY23" s="2591" t="str">
        <f>IFERROR(IF(AU20=0,"",IF(AU20=999,VLOOKUP(AM20,活動記録写真用,BY23,FALSE),VLOOKUP(AU20,【選択肢】!$T$3:$X$90,BX23,FALSE))),"")</f>
        <v/>
      </c>
      <c r="AZ23" s="2591"/>
      <c r="BA23" s="2591"/>
      <c r="BB23" s="2591"/>
      <c r="BC23" s="2591"/>
      <c r="BD23" s="2591"/>
      <c r="BE23" s="2591"/>
      <c r="BF23" s="2591"/>
      <c r="BG23" s="2591"/>
      <c r="BH23" s="2591"/>
      <c r="BI23" s="2591"/>
      <c r="BJ23" s="2591"/>
      <c r="BK23" s="2591"/>
      <c r="BL23" s="2591"/>
      <c r="BM23" s="2591"/>
      <c r="BN23" s="2591"/>
      <c r="BO23" s="2591"/>
      <c r="BP23" s="2591"/>
      <c r="BQ23" s="2591"/>
      <c r="BR23" s="2591"/>
      <c r="BS23" s="2591"/>
      <c r="BT23" s="2591"/>
      <c r="BU23" s="2591"/>
      <c r="BV23" s="2592"/>
      <c r="BW23" s="1051"/>
      <c r="BX23" s="1066">
        <v>3</v>
      </c>
      <c r="BY23" s="1067">
        <v>14</v>
      </c>
    </row>
    <row r="24" spans="2:77" x14ac:dyDescent="0.15">
      <c r="B24" s="1062"/>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4"/>
      <c r="AL24" s="1052"/>
      <c r="AM24" s="2593" t="str">
        <f>IF(AM20=0,""," 活動項目")</f>
        <v/>
      </c>
      <c r="AN24" s="2594"/>
      <c r="AO24" s="2594"/>
      <c r="AP24" s="2594"/>
      <c r="AQ24" s="2594"/>
      <c r="AR24" s="2594"/>
      <c r="AS24" s="2594"/>
      <c r="AT24" s="2594"/>
      <c r="AU24" s="2594"/>
      <c r="AV24" s="2594"/>
      <c r="AW24" s="2595"/>
      <c r="AX24" s="1384"/>
      <c r="AY24" s="2602" t="str">
        <f>IFERROR(IF(AU20=0,"",IF(AU20=999,VLOOKUP(AM20,活動記録写真用,BY24,FALSE),VLOOKUP(AU20,【選択肢】!$T$3:$X$90,BX24,FALSE))),"")</f>
        <v/>
      </c>
      <c r="AZ24" s="2602"/>
      <c r="BA24" s="2602"/>
      <c r="BB24" s="2602"/>
      <c r="BC24" s="2602"/>
      <c r="BD24" s="2602"/>
      <c r="BE24" s="2602"/>
      <c r="BF24" s="2602"/>
      <c r="BG24" s="2602"/>
      <c r="BH24" s="2602"/>
      <c r="BI24" s="2602"/>
      <c r="BJ24" s="2602"/>
      <c r="BK24" s="2602"/>
      <c r="BL24" s="2602"/>
      <c r="BM24" s="2602"/>
      <c r="BN24" s="2602"/>
      <c r="BO24" s="2602"/>
      <c r="BP24" s="2602"/>
      <c r="BQ24" s="2602"/>
      <c r="BR24" s="2602"/>
      <c r="BS24" s="2602"/>
      <c r="BT24" s="2602"/>
      <c r="BU24" s="2602"/>
      <c r="BV24" s="2603"/>
      <c r="BW24" s="1051"/>
      <c r="BX24" s="2618">
        <v>5</v>
      </c>
      <c r="BY24" s="2617">
        <v>15</v>
      </c>
    </row>
    <row r="25" spans="2:77" x14ac:dyDescent="0.15">
      <c r="B25" s="1062"/>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4"/>
      <c r="AL25" s="1052"/>
      <c r="AM25" s="2596"/>
      <c r="AN25" s="2597"/>
      <c r="AO25" s="2597"/>
      <c r="AP25" s="2597"/>
      <c r="AQ25" s="2597"/>
      <c r="AR25" s="2597"/>
      <c r="AS25" s="2597"/>
      <c r="AT25" s="2597"/>
      <c r="AU25" s="2597"/>
      <c r="AV25" s="2597"/>
      <c r="AW25" s="2598"/>
      <c r="AX25" s="1385"/>
      <c r="AY25" s="2604"/>
      <c r="AZ25" s="2604"/>
      <c r="BA25" s="2604"/>
      <c r="BB25" s="2604"/>
      <c r="BC25" s="2604"/>
      <c r="BD25" s="2604"/>
      <c r="BE25" s="2604"/>
      <c r="BF25" s="2604"/>
      <c r="BG25" s="2604"/>
      <c r="BH25" s="2604"/>
      <c r="BI25" s="2604"/>
      <c r="BJ25" s="2604"/>
      <c r="BK25" s="2604"/>
      <c r="BL25" s="2604"/>
      <c r="BM25" s="2604"/>
      <c r="BN25" s="2604"/>
      <c r="BO25" s="2604"/>
      <c r="BP25" s="2604"/>
      <c r="BQ25" s="2604"/>
      <c r="BR25" s="2604"/>
      <c r="BS25" s="2604"/>
      <c r="BT25" s="2604"/>
      <c r="BU25" s="2604"/>
      <c r="BV25" s="2605"/>
      <c r="BW25" s="1051"/>
      <c r="BX25" s="2618"/>
      <c r="BY25" s="2617"/>
    </row>
    <row r="26" spans="2:77" x14ac:dyDescent="0.15">
      <c r="B26" s="1062"/>
      <c r="C26" s="1063"/>
      <c r="D26" s="1063"/>
      <c r="E26" s="1063"/>
      <c r="F26" s="1063"/>
      <c r="G26" s="1063"/>
      <c r="H26" s="1063"/>
      <c r="I26" s="1063"/>
      <c r="J26" s="1063"/>
      <c r="K26" s="1063"/>
      <c r="L26" s="1063"/>
      <c r="M26" s="1063"/>
      <c r="N26" s="1063"/>
      <c r="O26" s="1063"/>
      <c r="P26" s="1063"/>
      <c r="Q26" s="1063"/>
      <c r="R26" s="1063"/>
      <c r="S26" s="1063"/>
      <c r="T26" s="1063"/>
      <c r="U26" s="1063"/>
      <c r="V26" s="1063"/>
      <c r="W26" s="1063"/>
      <c r="X26" s="1063"/>
      <c r="Y26" s="1063"/>
      <c r="Z26" s="1063"/>
      <c r="AA26" s="1063"/>
      <c r="AB26" s="1063"/>
      <c r="AC26" s="1063"/>
      <c r="AD26" s="1063"/>
      <c r="AE26" s="1063"/>
      <c r="AF26" s="1063"/>
      <c r="AG26" s="1063"/>
      <c r="AH26" s="1063"/>
      <c r="AI26" s="1063"/>
      <c r="AJ26" s="1063"/>
      <c r="AK26" s="1064"/>
      <c r="AL26" s="1052"/>
      <c r="AM26" s="2596"/>
      <c r="AN26" s="2597"/>
      <c r="AO26" s="2597"/>
      <c r="AP26" s="2597"/>
      <c r="AQ26" s="2597"/>
      <c r="AR26" s="2597"/>
      <c r="AS26" s="2597"/>
      <c r="AT26" s="2597"/>
      <c r="AU26" s="2597"/>
      <c r="AV26" s="2597"/>
      <c r="AW26" s="2598"/>
      <c r="AX26" s="1385"/>
      <c r="AY26" s="2604"/>
      <c r="AZ26" s="2604"/>
      <c r="BA26" s="2604"/>
      <c r="BB26" s="2604"/>
      <c r="BC26" s="2604"/>
      <c r="BD26" s="2604"/>
      <c r="BE26" s="2604"/>
      <c r="BF26" s="2604"/>
      <c r="BG26" s="2604"/>
      <c r="BH26" s="2604"/>
      <c r="BI26" s="2604"/>
      <c r="BJ26" s="2604"/>
      <c r="BK26" s="2604"/>
      <c r="BL26" s="2604"/>
      <c r="BM26" s="2604"/>
      <c r="BN26" s="2604"/>
      <c r="BO26" s="2604"/>
      <c r="BP26" s="2604"/>
      <c r="BQ26" s="2604"/>
      <c r="BR26" s="2604"/>
      <c r="BS26" s="2604"/>
      <c r="BT26" s="2604"/>
      <c r="BU26" s="2604"/>
      <c r="BV26" s="2605"/>
      <c r="BW26" s="1051"/>
      <c r="BX26" s="2618"/>
      <c r="BY26" s="2617"/>
    </row>
    <row r="27" spans="2:77" x14ac:dyDescent="0.15">
      <c r="B27" s="1062"/>
      <c r="C27" s="1063"/>
      <c r="D27" s="1063"/>
      <c r="E27" s="1063"/>
      <c r="F27" s="1063"/>
      <c r="G27" s="1063"/>
      <c r="H27" s="1063"/>
      <c r="I27" s="1063"/>
      <c r="J27" s="1063"/>
      <c r="K27" s="1063"/>
      <c r="L27" s="1063"/>
      <c r="M27" s="1063"/>
      <c r="N27" s="1063"/>
      <c r="O27" s="1063"/>
      <c r="P27" s="1063"/>
      <c r="Q27" s="1063"/>
      <c r="R27" s="1063"/>
      <c r="S27" s="1063"/>
      <c r="T27" s="1063"/>
      <c r="U27" s="1063"/>
      <c r="V27" s="1063"/>
      <c r="W27" s="1063"/>
      <c r="X27" s="1063"/>
      <c r="Y27" s="1063"/>
      <c r="Z27" s="1063"/>
      <c r="AA27" s="1063"/>
      <c r="AB27" s="1063"/>
      <c r="AC27" s="1063"/>
      <c r="AD27" s="1063"/>
      <c r="AE27" s="1063"/>
      <c r="AF27" s="1063"/>
      <c r="AG27" s="1063"/>
      <c r="AH27" s="1063"/>
      <c r="AI27" s="1063"/>
      <c r="AJ27" s="1063"/>
      <c r="AK27" s="1064"/>
      <c r="AL27" s="1052"/>
      <c r="AM27" s="2599"/>
      <c r="AN27" s="2600"/>
      <c r="AO27" s="2600"/>
      <c r="AP27" s="2600"/>
      <c r="AQ27" s="2600"/>
      <c r="AR27" s="2600"/>
      <c r="AS27" s="2600"/>
      <c r="AT27" s="2600"/>
      <c r="AU27" s="2600"/>
      <c r="AV27" s="2600"/>
      <c r="AW27" s="2601"/>
      <c r="AX27" s="1385"/>
      <c r="AY27" s="2606"/>
      <c r="AZ27" s="2606"/>
      <c r="BA27" s="2606"/>
      <c r="BB27" s="2606"/>
      <c r="BC27" s="2606"/>
      <c r="BD27" s="2606"/>
      <c r="BE27" s="2606"/>
      <c r="BF27" s="2606"/>
      <c r="BG27" s="2606"/>
      <c r="BH27" s="2606"/>
      <c r="BI27" s="2606"/>
      <c r="BJ27" s="2606"/>
      <c r="BK27" s="2606"/>
      <c r="BL27" s="2606"/>
      <c r="BM27" s="2606"/>
      <c r="BN27" s="2606"/>
      <c r="BO27" s="2606"/>
      <c r="BP27" s="2606"/>
      <c r="BQ27" s="2606"/>
      <c r="BR27" s="2606"/>
      <c r="BS27" s="2606"/>
      <c r="BT27" s="2606"/>
      <c r="BU27" s="2606"/>
      <c r="BV27" s="2607"/>
      <c r="BW27" s="1051"/>
      <c r="BX27" s="2618"/>
      <c r="BY27" s="2617"/>
    </row>
    <row r="28" spans="2:77" ht="15" customHeight="1" x14ac:dyDescent="0.15">
      <c r="B28" s="1062"/>
      <c r="C28" s="1063"/>
      <c r="D28" s="1063"/>
      <c r="E28" s="1063"/>
      <c r="F28" s="1063"/>
      <c r="G28" s="1063"/>
      <c r="H28" s="1063"/>
      <c r="I28" s="1063"/>
      <c r="J28" s="1063"/>
      <c r="K28" s="1063"/>
      <c r="L28" s="1063"/>
      <c r="M28" s="1063"/>
      <c r="N28" s="1063"/>
      <c r="O28" s="1063"/>
      <c r="P28" s="1063"/>
      <c r="Q28" s="1063"/>
      <c r="R28" s="1063"/>
      <c r="S28" s="1063"/>
      <c r="T28" s="1063"/>
      <c r="U28" s="1063"/>
      <c r="V28" s="1063"/>
      <c r="W28" s="1063"/>
      <c r="X28" s="1063"/>
      <c r="Y28" s="1063"/>
      <c r="Z28" s="1063"/>
      <c r="AA28" s="1063"/>
      <c r="AB28" s="1063"/>
      <c r="AC28" s="1063"/>
      <c r="AD28" s="1063"/>
      <c r="AE28" s="1063"/>
      <c r="AF28" s="1063"/>
      <c r="AG28" s="1063"/>
      <c r="AH28" s="1063"/>
      <c r="AI28" s="1063"/>
      <c r="AJ28" s="1063"/>
      <c r="AK28" s="1064"/>
      <c r="AL28" s="1052"/>
      <c r="AM28" s="2593" t="str">
        <f>IF(AM20=0,""," 備考")</f>
        <v/>
      </c>
      <c r="AN28" s="2594"/>
      <c r="AO28" s="2594"/>
      <c r="AP28" s="2594"/>
      <c r="AQ28" s="2594"/>
      <c r="AR28" s="2594"/>
      <c r="AS28" s="2594"/>
      <c r="AT28" s="2594"/>
      <c r="AU28" s="2594"/>
      <c r="AV28" s="2594"/>
      <c r="AW28" s="2595"/>
      <c r="AX28" s="1386"/>
      <c r="AY28" s="2602" t="str">
        <f>IFERROR(IF(AM20=0,"",IF((VLOOKUP(AM20,活動記録写真用,BX28,FALSE))="","",VLOOKUP(AM20,活動記録写真用,BX28,FALSE))),"")</f>
        <v/>
      </c>
      <c r="AZ28" s="2602"/>
      <c r="BA28" s="2602"/>
      <c r="BB28" s="2602"/>
      <c r="BC28" s="2602"/>
      <c r="BD28" s="2602"/>
      <c r="BE28" s="2602"/>
      <c r="BF28" s="2602"/>
      <c r="BG28" s="2602"/>
      <c r="BH28" s="2602"/>
      <c r="BI28" s="2602"/>
      <c r="BJ28" s="2602"/>
      <c r="BK28" s="2602"/>
      <c r="BL28" s="2602"/>
      <c r="BM28" s="2602"/>
      <c r="BN28" s="2602"/>
      <c r="BO28" s="2602"/>
      <c r="BP28" s="2602"/>
      <c r="BQ28" s="2602"/>
      <c r="BR28" s="2602"/>
      <c r="BS28" s="2602"/>
      <c r="BT28" s="2602"/>
      <c r="BU28" s="2602"/>
      <c r="BV28" s="2603"/>
      <c r="BW28" s="1051"/>
      <c r="BX28" s="1066">
        <v>16</v>
      </c>
      <c r="BY28" s="1052"/>
    </row>
    <row r="29" spans="2:77" ht="15" customHeight="1" x14ac:dyDescent="0.15">
      <c r="B29" s="1062"/>
      <c r="C29" s="1063"/>
      <c r="D29" s="1063"/>
      <c r="E29" s="1063"/>
      <c r="F29" s="1063"/>
      <c r="G29" s="1063"/>
      <c r="H29" s="1063"/>
      <c r="I29" s="1063"/>
      <c r="J29" s="1063"/>
      <c r="K29" s="1063"/>
      <c r="L29" s="1063"/>
      <c r="M29" s="1063"/>
      <c r="N29" s="1063"/>
      <c r="O29" s="1063"/>
      <c r="P29" s="1063"/>
      <c r="Q29" s="1063"/>
      <c r="R29" s="1063"/>
      <c r="S29" s="1063"/>
      <c r="T29" s="1063"/>
      <c r="U29" s="1063"/>
      <c r="V29" s="1063"/>
      <c r="W29" s="1063"/>
      <c r="X29" s="1063"/>
      <c r="Y29" s="1063"/>
      <c r="Z29" s="1063"/>
      <c r="AA29" s="1063"/>
      <c r="AB29" s="1063"/>
      <c r="AC29" s="1063"/>
      <c r="AD29" s="1063"/>
      <c r="AE29" s="1063"/>
      <c r="AF29" s="1063"/>
      <c r="AG29" s="1063"/>
      <c r="AH29" s="1063"/>
      <c r="AI29" s="1063"/>
      <c r="AJ29" s="1063"/>
      <c r="AK29" s="1064"/>
      <c r="AL29" s="1052"/>
      <c r="AM29" s="2599"/>
      <c r="AN29" s="2600"/>
      <c r="AO29" s="2600"/>
      <c r="AP29" s="2600"/>
      <c r="AQ29" s="2600"/>
      <c r="AR29" s="2600"/>
      <c r="AS29" s="2600"/>
      <c r="AT29" s="2600"/>
      <c r="AU29" s="2600"/>
      <c r="AV29" s="2600"/>
      <c r="AW29" s="2601"/>
      <c r="AX29" s="1387"/>
      <c r="AY29" s="2606"/>
      <c r="AZ29" s="2606"/>
      <c r="BA29" s="2606"/>
      <c r="BB29" s="2606"/>
      <c r="BC29" s="2606"/>
      <c r="BD29" s="2606"/>
      <c r="BE29" s="2606"/>
      <c r="BF29" s="2606"/>
      <c r="BG29" s="2606"/>
      <c r="BH29" s="2606"/>
      <c r="BI29" s="2606"/>
      <c r="BJ29" s="2606"/>
      <c r="BK29" s="2606"/>
      <c r="BL29" s="2606"/>
      <c r="BM29" s="2606"/>
      <c r="BN29" s="2606"/>
      <c r="BO29" s="2606"/>
      <c r="BP29" s="2606"/>
      <c r="BQ29" s="2606"/>
      <c r="BR29" s="2606"/>
      <c r="BS29" s="2606"/>
      <c r="BT29" s="2606"/>
      <c r="BU29" s="2606"/>
      <c r="BV29" s="2607"/>
      <c r="BW29" s="1051"/>
      <c r="BX29" s="1052"/>
      <c r="BY29" s="1052"/>
    </row>
    <row r="30" spans="2:77" ht="15" customHeight="1" x14ac:dyDescent="0.15">
      <c r="B30" s="1062"/>
      <c r="C30" s="1063"/>
      <c r="D30" s="1063"/>
      <c r="E30" s="1063"/>
      <c r="F30" s="1063"/>
      <c r="G30" s="1063"/>
      <c r="H30" s="1063"/>
      <c r="I30" s="1063"/>
      <c r="J30" s="1063"/>
      <c r="K30" s="1063"/>
      <c r="L30" s="1063"/>
      <c r="M30" s="1063"/>
      <c r="N30" s="1063"/>
      <c r="O30" s="1063"/>
      <c r="P30" s="1063"/>
      <c r="Q30" s="1063"/>
      <c r="R30" s="1063"/>
      <c r="S30" s="1063"/>
      <c r="T30" s="1063"/>
      <c r="U30" s="1063"/>
      <c r="V30" s="1063"/>
      <c r="W30" s="1063"/>
      <c r="X30" s="1063"/>
      <c r="Y30" s="1063"/>
      <c r="Z30" s="1063"/>
      <c r="AA30" s="1063"/>
      <c r="AB30" s="1063"/>
      <c r="AC30" s="1063"/>
      <c r="AD30" s="1063"/>
      <c r="AE30" s="1063"/>
      <c r="AF30" s="1063"/>
      <c r="AG30" s="1063"/>
      <c r="AH30" s="1063"/>
      <c r="AI30" s="1063"/>
      <c r="AJ30" s="1063"/>
      <c r="AK30" s="1064"/>
      <c r="AL30" s="1052"/>
      <c r="AM30" s="2619"/>
      <c r="AN30" s="2620"/>
      <c r="AO30" s="2620"/>
      <c r="AP30" s="2620"/>
      <c r="AQ30" s="2620"/>
      <c r="AR30" s="2620"/>
      <c r="AS30" s="2620"/>
      <c r="AT30" s="2620"/>
      <c r="AU30" s="2620"/>
      <c r="AV30" s="2620"/>
      <c r="AW30" s="2621"/>
      <c r="AX30" s="2622"/>
      <c r="AY30" s="2623"/>
      <c r="AZ30" s="2623"/>
      <c r="BA30" s="2623"/>
      <c r="BB30" s="2623"/>
      <c r="BC30" s="2623"/>
      <c r="BD30" s="2623"/>
      <c r="BE30" s="2623"/>
      <c r="BF30" s="2623"/>
      <c r="BG30" s="2623"/>
      <c r="BH30" s="2623"/>
      <c r="BI30" s="2623"/>
      <c r="BJ30" s="2623"/>
      <c r="BK30" s="2623"/>
      <c r="BL30" s="2623"/>
      <c r="BM30" s="2623"/>
      <c r="BN30" s="2623"/>
      <c r="BO30" s="2623"/>
      <c r="BP30" s="2623"/>
      <c r="BQ30" s="2623"/>
      <c r="BR30" s="2623"/>
      <c r="BS30" s="2623"/>
      <c r="BT30" s="2623"/>
      <c r="BU30" s="2623"/>
      <c r="BV30" s="2624"/>
      <c r="BW30" s="1051"/>
      <c r="BX30" s="1052"/>
      <c r="BY30" s="1052"/>
    </row>
    <row r="31" spans="2:77" ht="15" customHeight="1" x14ac:dyDescent="0.15">
      <c r="B31" s="1062"/>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1063"/>
      <c r="AI31" s="1063"/>
      <c r="AJ31" s="1063"/>
      <c r="AK31" s="1064"/>
      <c r="AL31" s="1052"/>
      <c r="AM31" s="2619"/>
      <c r="AN31" s="2620"/>
      <c r="AO31" s="2620"/>
      <c r="AP31" s="2620"/>
      <c r="AQ31" s="2620"/>
      <c r="AR31" s="2620"/>
      <c r="AS31" s="2620"/>
      <c r="AT31" s="2620"/>
      <c r="AU31" s="2620"/>
      <c r="AV31" s="2620"/>
      <c r="AW31" s="2621"/>
      <c r="AX31" s="2622"/>
      <c r="AY31" s="2623"/>
      <c r="AZ31" s="2623"/>
      <c r="BA31" s="2623"/>
      <c r="BB31" s="2623"/>
      <c r="BC31" s="2623"/>
      <c r="BD31" s="2623"/>
      <c r="BE31" s="2623"/>
      <c r="BF31" s="2623"/>
      <c r="BG31" s="2623"/>
      <c r="BH31" s="2623"/>
      <c r="BI31" s="2623"/>
      <c r="BJ31" s="2623"/>
      <c r="BK31" s="2623"/>
      <c r="BL31" s="2623"/>
      <c r="BM31" s="2623"/>
      <c r="BN31" s="2623"/>
      <c r="BO31" s="2623"/>
      <c r="BP31" s="2623"/>
      <c r="BQ31" s="2623"/>
      <c r="BR31" s="2623"/>
      <c r="BS31" s="2623"/>
      <c r="BT31" s="2623"/>
      <c r="BU31" s="2623"/>
      <c r="BV31" s="2624"/>
      <c r="BW31" s="1051"/>
      <c r="BX31" s="1052"/>
      <c r="BY31" s="1052"/>
    </row>
    <row r="32" spans="2:77" ht="15" customHeight="1" x14ac:dyDescent="0.15">
      <c r="B32" s="1068"/>
      <c r="C32" s="1069"/>
      <c r="D32" s="1069"/>
      <c r="E32" s="1069"/>
      <c r="F32" s="1069"/>
      <c r="G32" s="1069"/>
      <c r="H32" s="1069"/>
      <c r="I32" s="1069"/>
      <c r="J32" s="1069"/>
      <c r="K32" s="1069"/>
      <c r="L32" s="1069"/>
      <c r="M32" s="1069"/>
      <c r="N32" s="1069"/>
      <c r="O32" s="1069"/>
      <c r="P32" s="1069"/>
      <c r="Q32" s="1069"/>
      <c r="R32" s="1069"/>
      <c r="S32" s="1069"/>
      <c r="T32" s="1069"/>
      <c r="U32" s="1069"/>
      <c r="V32" s="1069"/>
      <c r="W32" s="1069"/>
      <c r="X32" s="1069"/>
      <c r="Y32" s="1069"/>
      <c r="Z32" s="1069"/>
      <c r="AA32" s="1069"/>
      <c r="AB32" s="1069"/>
      <c r="AC32" s="1069"/>
      <c r="AD32" s="1069"/>
      <c r="AE32" s="1069"/>
      <c r="AF32" s="1069"/>
      <c r="AG32" s="1069"/>
      <c r="AH32" s="1069"/>
      <c r="AI32" s="1069"/>
      <c r="AJ32" s="1069"/>
      <c r="AK32" s="1070"/>
      <c r="AL32" s="1052"/>
      <c r="AM32" s="2619"/>
      <c r="AN32" s="2620"/>
      <c r="AO32" s="2620"/>
      <c r="AP32" s="2620"/>
      <c r="AQ32" s="2620"/>
      <c r="AR32" s="2620"/>
      <c r="AS32" s="2620"/>
      <c r="AT32" s="2620"/>
      <c r="AU32" s="2620"/>
      <c r="AV32" s="2620"/>
      <c r="AW32" s="2621"/>
      <c r="AX32" s="2622"/>
      <c r="AY32" s="2623"/>
      <c r="AZ32" s="2623"/>
      <c r="BA32" s="2623"/>
      <c r="BB32" s="2623"/>
      <c r="BC32" s="2623"/>
      <c r="BD32" s="2623"/>
      <c r="BE32" s="2623"/>
      <c r="BF32" s="2623"/>
      <c r="BG32" s="2623"/>
      <c r="BH32" s="2623"/>
      <c r="BI32" s="2623"/>
      <c r="BJ32" s="2623"/>
      <c r="BK32" s="2623"/>
      <c r="BL32" s="2623"/>
      <c r="BM32" s="2623"/>
      <c r="BN32" s="2623"/>
      <c r="BO32" s="2623"/>
      <c r="BP32" s="2623"/>
      <c r="BQ32" s="2623"/>
      <c r="BR32" s="2623"/>
      <c r="BS32" s="2623"/>
      <c r="BT32" s="2623"/>
      <c r="BU32" s="2623"/>
      <c r="BV32" s="2624"/>
      <c r="BW32" s="1051"/>
      <c r="BX32" s="1052"/>
      <c r="BY32" s="1052"/>
    </row>
    <row r="33" spans="2:77" x14ac:dyDescent="0.15">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072"/>
      <c r="AL33" s="1072"/>
      <c r="AM33" s="1073"/>
      <c r="AN33" s="1073"/>
      <c r="AO33" s="1073"/>
      <c r="AP33" s="1073"/>
      <c r="AQ33" s="1073"/>
      <c r="AR33" s="1073"/>
      <c r="AS33" s="1073"/>
      <c r="AT33" s="1073"/>
      <c r="AU33" s="1073"/>
      <c r="AV33" s="1073"/>
      <c r="AW33" s="1073"/>
      <c r="AX33" s="1072"/>
      <c r="AY33" s="1072"/>
      <c r="AZ33" s="1072"/>
      <c r="BA33" s="1072"/>
      <c r="BB33" s="1072"/>
      <c r="BC33" s="1072"/>
      <c r="BD33" s="1072"/>
      <c r="BE33" s="1072"/>
      <c r="BF33" s="1072"/>
      <c r="BG33" s="1072"/>
      <c r="BH33" s="1072"/>
      <c r="BI33" s="1072"/>
      <c r="BJ33" s="1072"/>
      <c r="BK33" s="1072"/>
      <c r="BL33" s="1072"/>
      <c r="BM33" s="1072"/>
      <c r="BN33" s="1072"/>
      <c r="BO33" s="1072"/>
      <c r="BP33" s="1072"/>
      <c r="BQ33" s="1072"/>
      <c r="BR33" s="1072"/>
      <c r="BS33" s="1072"/>
      <c r="BT33" s="1072"/>
      <c r="BU33" s="1072"/>
      <c r="BV33" s="1072"/>
      <c r="BW33" s="1071"/>
      <c r="BX33" s="1072"/>
      <c r="BY33" s="1072"/>
    </row>
    <row r="34" spans="2:77" ht="15" customHeight="1" x14ac:dyDescent="0.15">
      <c r="B34" s="2625" t="s">
        <v>6838</v>
      </c>
      <c r="C34" s="2625"/>
      <c r="D34" s="2625"/>
      <c r="E34" s="2625"/>
      <c r="F34" s="2625"/>
      <c r="G34" s="2625"/>
      <c r="H34" s="2627"/>
      <c r="I34" s="2627"/>
      <c r="J34" s="2627"/>
      <c r="K34" s="2627"/>
      <c r="L34" s="2627"/>
      <c r="M34" s="2627"/>
      <c r="N34" s="2627"/>
      <c r="O34" s="2627"/>
      <c r="P34" s="1379"/>
      <c r="Q34" s="1379"/>
      <c r="R34" s="1379"/>
      <c r="S34" s="1379"/>
      <c r="T34" s="1379"/>
      <c r="U34" s="1379"/>
      <c r="V34" s="1379"/>
      <c r="W34" s="1379"/>
      <c r="X34" s="1379"/>
      <c r="Y34" s="1379"/>
      <c r="Z34" s="1379"/>
      <c r="AA34" s="1379"/>
      <c r="AB34" s="1379"/>
      <c r="AC34" s="1379"/>
      <c r="AD34" s="1379"/>
      <c r="AE34" s="1379"/>
      <c r="AF34" s="1379"/>
      <c r="AG34" s="1379"/>
      <c r="AH34" s="1379"/>
      <c r="AI34" s="1379"/>
      <c r="AJ34" s="1379"/>
      <c r="AK34" s="1379"/>
      <c r="AL34" s="1052"/>
      <c r="AM34" s="2615" t="s">
        <v>6839</v>
      </c>
      <c r="AN34" s="2615"/>
      <c r="AO34" s="2615"/>
      <c r="AP34" s="2615"/>
      <c r="AQ34" s="2615"/>
      <c r="AR34" s="2615"/>
      <c r="AS34" s="2615"/>
      <c r="AT34" s="2615"/>
      <c r="AU34" s="2616" t="s">
        <v>625</v>
      </c>
      <c r="AV34" s="2616"/>
      <c r="AW34" s="2616"/>
      <c r="AX34" s="2616"/>
      <c r="AY34" s="2616"/>
      <c r="AZ34" s="2616"/>
      <c r="BA34" s="2616"/>
      <c r="BB34" s="2616"/>
      <c r="BC34" s="1052"/>
      <c r="BD34" s="1052"/>
      <c r="BE34" s="1052"/>
      <c r="BF34" s="1052"/>
      <c r="BG34" s="1052"/>
      <c r="BH34" s="1052"/>
      <c r="BI34" s="1052"/>
      <c r="BJ34" s="1052"/>
      <c r="BK34" s="1052"/>
      <c r="BL34" s="1052"/>
      <c r="BM34" s="1052"/>
      <c r="BN34" s="1052"/>
      <c r="BO34" s="1052"/>
      <c r="BP34" s="1052"/>
      <c r="BQ34" s="1052"/>
      <c r="BR34" s="1052"/>
      <c r="BS34" s="1052"/>
      <c r="BT34" s="1052"/>
      <c r="BU34" s="1052"/>
      <c r="BV34" s="1052"/>
      <c r="BW34" s="1051"/>
      <c r="BX34" s="1052"/>
      <c r="BY34" s="1052"/>
    </row>
    <row r="35" spans="2:77" ht="15" customHeight="1" x14ac:dyDescent="0.15">
      <c r="B35" s="1059"/>
      <c r="C35" s="1060"/>
      <c r="D35" s="1060"/>
      <c r="E35" s="1060"/>
      <c r="F35" s="1060"/>
      <c r="G35" s="1060"/>
      <c r="H35" s="1060"/>
      <c r="I35" s="1060"/>
      <c r="J35" s="1060"/>
      <c r="K35" s="1060"/>
      <c r="L35" s="1060"/>
      <c r="M35" s="1060"/>
      <c r="N35" s="1060"/>
      <c r="O35" s="1060"/>
      <c r="P35" s="1060"/>
      <c r="Q35" s="1060"/>
      <c r="R35" s="1060"/>
      <c r="S35" s="1060"/>
      <c r="T35" s="1060"/>
      <c r="U35" s="1060"/>
      <c r="V35" s="1060"/>
      <c r="W35" s="1060"/>
      <c r="X35" s="1060"/>
      <c r="Y35" s="1060"/>
      <c r="Z35" s="1060"/>
      <c r="AA35" s="1060"/>
      <c r="AB35" s="1060"/>
      <c r="AC35" s="1060"/>
      <c r="AD35" s="1060"/>
      <c r="AE35" s="1060"/>
      <c r="AF35" s="1060"/>
      <c r="AG35" s="1060"/>
      <c r="AH35" s="1060"/>
      <c r="AI35" s="1060"/>
      <c r="AJ35" s="1060"/>
      <c r="AK35" s="1061"/>
      <c r="AL35" s="1052"/>
      <c r="AM35" s="2608"/>
      <c r="AN35" s="2608"/>
      <c r="AO35" s="2608"/>
      <c r="AP35" s="2608"/>
      <c r="AQ35" s="2608"/>
      <c r="AR35" s="2608"/>
      <c r="AS35" s="2608"/>
      <c r="AT35" s="2608"/>
      <c r="AU35" s="2608"/>
      <c r="AV35" s="2608"/>
      <c r="AW35" s="2608"/>
      <c r="AX35" s="2608"/>
      <c r="AY35" s="2608"/>
      <c r="AZ35" s="2608"/>
      <c r="BA35" s="2608"/>
      <c r="BB35" s="2608"/>
      <c r="BC35" s="1052"/>
      <c r="BD35" s="1052"/>
      <c r="BE35" s="1052"/>
      <c r="BF35" s="1052"/>
      <c r="BG35" s="1052"/>
      <c r="BH35" s="1052"/>
      <c r="BI35" s="1052"/>
      <c r="BJ35" s="1052"/>
      <c r="BK35" s="1052"/>
      <c r="BL35" s="1052"/>
      <c r="BM35" s="1052"/>
      <c r="BN35" s="1052"/>
      <c r="BO35" s="1052"/>
      <c r="BP35" s="1052"/>
      <c r="BQ35" s="1052"/>
      <c r="BR35" s="1052"/>
      <c r="BS35" s="1052"/>
      <c r="BT35" s="1052"/>
      <c r="BU35" s="1052"/>
      <c r="BV35" s="1052"/>
      <c r="BW35" s="1051"/>
      <c r="BX35" s="1052"/>
      <c r="BY35" s="1052"/>
    </row>
    <row r="36" spans="2:77" ht="15" customHeight="1" x14ac:dyDescent="0.15">
      <c r="B36" s="1062"/>
      <c r="C36" s="1063"/>
      <c r="D36" s="1063"/>
      <c r="E36" s="1063"/>
      <c r="F36" s="1063"/>
      <c r="G36" s="1063"/>
      <c r="H36" s="1063"/>
      <c r="I36" s="1063"/>
      <c r="J36" s="1063"/>
      <c r="K36" s="1063"/>
      <c r="L36" s="1063"/>
      <c r="M36" s="1063"/>
      <c r="N36" s="1063"/>
      <c r="O36" s="1063"/>
      <c r="P36" s="1063"/>
      <c r="Q36" s="1063"/>
      <c r="R36" s="1063"/>
      <c r="S36" s="1063"/>
      <c r="T36" s="1063"/>
      <c r="U36" s="1063"/>
      <c r="V36" s="1063"/>
      <c r="W36" s="1063"/>
      <c r="X36" s="1063"/>
      <c r="Y36" s="1063"/>
      <c r="Z36" s="1063"/>
      <c r="AA36" s="1063"/>
      <c r="AB36" s="1063"/>
      <c r="AC36" s="1063"/>
      <c r="AD36" s="1063"/>
      <c r="AE36" s="1063"/>
      <c r="AF36" s="1063"/>
      <c r="AG36" s="1063"/>
      <c r="AH36" s="1063"/>
      <c r="AI36" s="1063"/>
      <c r="AJ36" s="1063"/>
      <c r="AK36" s="1064"/>
      <c r="AL36" s="1052"/>
      <c r="AM36" s="1380" t="str">
        <f>IF(AM35=0,""," 実施日")</f>
        <v/>
      </c>
      <c r="AN36" s="1381"/>
      <c r="AO36" s="1381"/>
      <c r="AP36" s="1381"/>
      <c r="AQ36" s="1381"/>
      <c r="AR36" s="1381"/>
      <c r="AS36" s="1381"/>
      <c r="AT36" s="1381"/>
      <c r="AU36" s="1381"/>
      <c r="AV36" s="1381"/>
      <c r="AW36" s="1382"/>
      <c r="AX36" s="1380"/>
      <c r="AY36" s="2589" t="str">
        <f>IFERROR(IF(AM35=0,"",VLOOKUP(AM35,活動記録写真用,BX36,FALSE)),"")</f>
        <v/>
      </c>
      <c r="AZ36" s="2589"/>
      <c r="BA36" s="2589"/>
      <c r="BB36" s="2589"/>
      <c r="BC36" s="2589"/>
      <c r="BD36" s="2589"/>
      <c r="BE36" s="2589"/>
      <c r="BF36" s="2589"/>
      <c r="BG36" s="2589"/>
      <c r="BH36" s="2589"/>
      <c r="BI36" s="2589"/>
      <c r="BJ36" s="2589"/>
      <c r="BK36" s="2589"/>
      <c r="BL36" s="2589"/>
      <c r="BM36" s="2589"/>
      <c r="BN36" s="2589"/>
      <c r="BO36" s="2589"/>
      <c r="BP36" s="2589"/>
      <c r="BQ36" s="2589"/>
      <c r="BR36" s="2589"/>
      <c r="BS36" s="2589"/>
      <c r="BT36" s="2589"/>
      <c r="BU36" s="2589"/>
      <c r="BV36" s="2590"/>
      <c r="BW36" s="1051"/>
      <c r="BX36" s="1065">
        <v>2</v>
      </c>
      <c r="BY36" s="1052"/>
    </row>
    <row r="37" spans="2:77" ht="15" customHeight="1" x14ac:dyDescent="0.15">
      <c r="B37" s="1062"/>
      <c r="C37" s="1063"/>
      <c r="D37" s="1063"/>
      <c r="E37" s="1063"/>
      <c r="F37" s="1063"/>
      <c r="G37" s="1063"/>
      <c r="H37" s="1063"/>
      <c r="I37" s="1063"/>
      <c r="J37" s="1063"/>
      <c r="K37" s="1063"/>
      <c r="L37" s="1063"/>
      <c r="M37" s="1063"/>
      <c r="N37" s="1063"/>
      <c r="O37" s="1063"/>
      <c r="P37" s="1063"/>
      <c r="Q37" s="1063"/>
      <c r="R37" s="1063"/>
      <c r="S37" s="1063"/>
      <c r="T37" s="1063"/>
      <c r="U37" s="1063"/>
      <c r="V37" s="1063"/>
      <c r="W37" s="1063"/>
      <c r="X37" s="1063"/>
      <c r="Y37" s="1063"/>
      <c r="Z37" s="1063"/>
      <c r="AA37" s="1063"/>
      <c r="AB37" s="1063"/>
      <c r="AC37" s="1063"/>
      <c r="AD37" s="1063"/>
      <c r="AE37" s="1063"/>
      <c r="AF37" s="1063"/>
      <c r="AG37" s="1063"/>
      <c r="AH37" s="1063"/>
      <c r="AI37" s="1063"/>
      <c r="AJ37" s="1063"/>
      <c r="AK37" s="1064"/>
      <c r="AL37" s="1052"/>
      <c r="AM37" s="1380" t="str">
        <f>IF(AM35=0,""," 支払区分")</f>
        <v/>
      </c>
      <c r="AN37" s="1383"/>
      <c r="AO37" s="1383"/>
      <c r="AP37" s="1383"/>
      <c r="AQ37" s="1383"/>
      <c r="AR37" s="1383"/>
      <c r="AS37" s="1383"/>
      <c r="AT37" s="1383"/>
      <c r="AU37" s="1383"/>
      <c r="AV37" s="1383"/>
      <c r="AW37" s="1382"/>
      <c r="AX37" s="1380"/>
      <c r="AY37" s="2591" t="str">
        <f>IFERROR(IF(AU35=0,"",IF(AU35=999,VLOOKUP(AM35,活動記録写真用,BY37,FALSE),VLOOKUP(AU35,【選択肢】!$T$3:$X$90,BX37,FALSE))),"")</f>
        <v/>
      </c>
      <c r="AZ37" s="2591"/>
      <c r="BA37" s="2591"/>
      <c r="BB37" s="2591"/>
      <c r="BC37" s="2591"/>
      <c r="BD37" s="2591"/>
      <c r="BE37" s="2591"/>
      <c r="BF37" s="2591"/>
      <c r="BG37" s="2591"/>
      <c r="BH37" s="2591"/>
      <c r="BI37" s="2591"/>
      <c r="BJ37" s="2591"/>
      <c r="BK37" s="2591"/>
      <c r="BL37" s="2591"/>
      <c r="BM37" s="2591"/>
      <c r="BN37" s="2591"/>
      <c r="BO37" s="2591"/>
      <c r="BP37" s="2591"/>
      <c r="BQ37" s="2591"/>
      <c r="BR37" s="2591"/>
      <c r="BS37" s="2591"/>
      <c r="BT37" s="2591"/>
      <c r="BU37" s="2591"/>
      <c r="BV37" s="2592"/>
      <c r="BW37" s="1051"/>
      <c r="BX37" s="1066">
        <v>2</v>
      </c>
      <c r="BY37" s="1067">
        <v>13</v>
      </c>
    </row>
    <row r="38" spans="2:77" ht="15" customHeight="1" x14ac:dyDescent="0.15">
      <c r="B38" s="1062"/>
      <c r="C38" s="1063"/>
      <c r="D38" s="1063"/>
      <c r="E38" s="1063"/>
      <c r="F38" s="1063"/>
      <c r="G38" s="1063"/>
      <c r="H38" s="1063"/>
      <c r="I38" s="1063"/>
      <c r="J38" s="1063"/>
      <c r="K38" s="1063"/>
      <c r="L38" s="1063"/>
      <c r="M38" s="1063"/>
      <c r="N38" s="1063"/>
      <c r="O38" s="1063"/>
      <c r="P38" s="1063"/>
      <c r="Q38" s="1063"/>
      <c r="R38" s="1063"/>
      <c r="S38" s="1063"/>
      <c r="T38" s="1063"/>
      <c r="U38" s="1063"/>
      <c r="V38" s="1063"/>
      <c r="W38" s="1063"/>
      <c r="X38" s="1063"/>
      <c r="Y38" s="1063"/>
      <c r="Z38" s="1063"/>
      <c r="AA38" s="1063"/>
      <c r="AB38" s="1063"/>
      <c r="AC38" s="1063"/>
      <c r="AD38" s="1063"/>
      <c r="AE38" s="1063"/>
      <c r="AF38" s="1063"/>
      <c r="AG38" s="1063"/>
      <c r="AH38" s="1063"/>
      <c r="AI38" s="1063"/>
      <c r="AJ38" s="1063"/>
      <c r="AK38" s="1064"/>
      <c r="AL38" s="1052"/>
      <c r="AM38" s="1380" t="str">
        <f>IF(AM35=0,""," 活動区分")</f>
        <v/>
      </c>
      <c r="AN38" s="1381"/>
      <c r="AO38" s="1381"/>
      <c r="AP38" s="1381"/>
      <c r="AQ38" s="1381"/>
      <c r="AR38" s="1381"/>
      <c r="AS38" s="1381"/>
      <c r="AT38" s="1381"/>
      <c r="AU38" s="1381"/>
      <c r="AV38" s="1381"/>
      <c r="AW38" s="1382"/>
      <c r="AX38" s="1380"/>
      <c r="AY38" s="2591" t="str">
        <f>IFERROR(IF(AU35=0,"",IF(AU35=999,VLOOKUP(AM35,活動記録写真用,BY38,FALSE),VLOOKUP(AU35,【選択肢】!$T$3:$X$90,BX38,FALSE))),"")</f>
        <v/>
      </c>
      <c r="AZ38" s="2591"/>
      <c r="BA38" s="2591"/>
      <c r="BB38" s="2591"/>
      <c r="BC38" s="2591"/>
      <c r="BD38" s="2591"/>
      <c r="BE38" s="2591"/>
      <c r="BF38" s="2591"/>
      <c r="BG38" s="2591"/>
      <c r="BH38" s="2591"/>
      <c r="BI38" s="2591"/>
      <c r="BJ38" s="2591"/>
      <c r="BK38" s="2591"/>
      <c r="BL38" s="2591"/>
      <c r="BM38" s="2591"/>
      <c r="BN38" s="2591"/>
      <c r="BO38" s="2591"/>
      <c r="BP38" s="2591"/>
      <c r="BQ38" s="2591"/>
      <c r="BR38" s="2591"/>
      <c r="BS38" s="2591"/>
      <c r="BT38" s="2591"/>
      <c r="BU38" s="2591"/>
      <c r="BV38" s="2592"/>
      <c r="BW38" s="1051"/>
      <c r="BX38" s="1066">
        <v>3</v>
      </c>
      <c r="BY38" s="1067">
        <v>14</v>
      </c>
    </row>
    <row r="39" spans="2:77" x14ac:dyDescent="0.15">
      <c r="B39" s="1062"/>
      <c r="C39" s="1063"/>
      <c r="D39" s="1063"/>
      <c r="E39" s="1063"/>
      <c r="F39" s="1063"/>
      <c r="G39" s="1063"/>
      <c r="H39" s="1063"/>
      <c r="I39" s="1063"/>
      <c r="J39" s="1063"/>
      <c r="K39" s="1063"/>
      <c r="L39" s="1063"/>
      <c r="M39" s="1063"/>
      <c r="N39" s="1063"/>
      <c r="O39" s="1063"/>
      <c r="P39" s="1063"/>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4"/>
      <c r="AL39" s="1052"/>
      <c r="AM39" s="2593" t="str">
        <f>IF(AM35=0,""," 活動項目")</f>
        <v/>
      </c>
      <c r="AN39" s="2594"/>
      <c r="AO39" s="2594"/>
      <c r="AP39" s="2594"/>
      <c r="AQ39" s="2594"/>
      <c r="AR39" s="2594"/>
      <c r="AS39" s="2594"/>
      <c r="AT39" s="2594"/>
      <c r="AU39" s="2594"/>
      <c r="AV39" s="2594"/>
      <c r="AW39" s="2595"/>
      <c r="AX39" s="1384"/>
      <c r="AY39" s="2602" t="str">
        <f>IFERROR(IF(AU35=0,"",IF(AU35=999,VLOOKUP(AM35,活動記録写真用,BY39,FALSE),VLOOKUP(AU35,【選択肢】!$T$3:$X$90,BX39,FALSE))),"")</f>
        <v/>
      </c>
      <c r="AZ39" s="2602"/>
      <c r="BA39" s="2602"/>
      <c r="BB39" s="2602"/>
      <c r="BC39" s="2602"/>
      <c r="BD39" s="2602"/>
      <c r="BE39" s="2602"/>
      <c r="BF39" s="2602"/>
      <c r="BG39" s="2602"/>
      <c r="BH39" s="2602"/>
      <c r="BI39" s="2602"/>
      <c r="BJ39" s="2602"/>
      <c r="BK39" s="2602"/>
      <c r="BL39" s="2602"/>
      <c r="BM39" s="2602"/>
      <c r="BN39" s="2602"/>
      <c r="BO39" s="2602"/>
      <c r="BP39" s="2602"/>
      <c r="BQ39" s="2602"/>
      <c r="BR39" s="2602"/>
      <c r="BS39" s="2602"/>
      <c r="BT39" s="2602"/>
      <c r="BU39" s="2602"/>
      <c r="BV39" s="2603"/>
      <c r="BW39" s="1051"/>
      <c r="BX39" s="2618">
        <v>5</v>
      </c>
      <c r="BY39" s="2617">
        <v>15</v>
      </c>
    </row>
    <row r="40" spans="2:77" x14ac:dyDescent="0.15">
      <c r="B40" s="1062"/>
      <c r="C40" s="1063"/>
      <c r="D40" s="1063"/>
      <c r="E40" s="1063"/>
      <c r="F40" s="1063"/>
      <c r="G40" s="1063"/>
      <c r="H40" s="1063"/>
      <c r="I40" s="1063"/>
      <c r="J40" s="1063"/>
      <c r="K40" s="1063"/>
      <c r="L40" s="1063"/>
      <c r="M40" s="1063"/>
      <c r="N40" s="1063"/>
      <c r="O40" s="1063"/>
      <c r="P40" s="1063"/>
      <c r="Q40" s="1063"/>
      <c r="R40" s="1063"/>
      <c r="S40" s="1063"/>
      <c r="T40" s="1063"/>
      <c r="U40" s="1063"/>
      <c r="V40" s="1063"/>
      <c r="W40" s="1063"/>
      <c r="X40" s="1063"/>
      <c r="Y40" s="1063"/>
      <c r="Z40" s="1063"/>
      <c r="AA40" s="1063"/>
      <c r="AB40" s="1063"/>
      <c r="AC40" s="1063"/>
      <c r="AD40" s="1063"/>
      <c r="AE40" s="1063"/>
      <c r="AF40" s="1063"/>
      <c r="AG40" s="1063"/>
      <c r="AH40" s="1063"/>
      <c r="AI40" s="1063"/>
      <c r="AJ40" s="1063"/>
      <c r="AK40" s="1064"/>
      <c r="AL40" s="1052"/>
      <c r="AM40" s="2596"/>
      <c r="AN40" s="2597"/>
      <c r="AO40" s="2597"/>
      <c r="AP40" s="2597"/>
      <c r="AQ40" s="2597"/>
      <c r="AR40" s="2597"/>
      <c r="AS40" s="2597"/>
      <c r="AT40" s="2597"/>
      <c r="AU40" s="2597"/>
      <c r="AV40" s="2597"/>
      <c r="AW40" s="2598"/>
      <c r="AX40" s="1385"/>
      <c r="AY40" s="2604"/>
      <c r="AZ40" s="2604"/>
      <c r="BA40" s="2604"/>
      <c r="BB40" s="2604"/>
      <c r="BC40" s="2604"/>
      <c r="BD40" s="2604"/>
      <c r="BE40" s="2604"/>
      <c r="BF40" s="2604"/>
      <c r="BG40" s="2604"/>
      <c r="BH40" s="2604"/>
      <c r="BI40" s="2604"/>
      <c r="BJ40" s="2604"/>
      <c r="BK40" s="2604"/>
      <c r="BL40" s="2604"/>
      <c r="BM40" s="2604"/>
      <c r="BN40" s="2604"/>
      <c r="BO40" s="2604"/>
      <c r="BP40" s="2604"/>
      <c r="BQ40" s="2604"/>
      <c r="BR40" s="2604"/>
      <c r="BS40" s="2604"/>
      <c r="BT40" s="2604"/>
      <c r="BU40" s="2604"/>
      <c r="BV40" s="2605"/>
      <c r="BW40" s="1051"/>
      <c r="BX40" s="2618"/>
      <c r="BY40" s="2617"/>
    </row>
    <row r="41" spans="2:77" x14ac:dyDescent="0.15">
      <c r="B41" s="1062"/>
      <c r="C41" s="1063"/>
      <c r="D41" s="1063"/>
      <c r="E41" s="1063"/>
      <c r="F41" s="1063"/>
      <c r="G41" s="1063"/>
      <c r="H41" s="1063"/>
      <c r="I41" s="1063"/>
      <c r="J41" s="1063"/>
      <c r="K41" s="1063"/>
      <c r="L41" s="1063"/>
      <c r="M41" s="1063"/>
      <c r="N41" s="1063"/>
      <c r="O41" s="1063"/>
      <c r="P41" s="1063"/>
      <c r="Q41" s="1063"/>
      <c r="R41" s="1063"/>
      <c r="S41" s="1063"/>
      <c r="T41" s="1063"/>
      <c r="U41" s="1063"/>
      <c r="V41" s="1063"/>
      <c r="W41" s="1063"/>
      <c r="X41" s="1063"/>
      <c r="Y41" s="1063"/>
      <c r="Z41" s="1063"/>
      <c r="AA41" s="1063"/>
      <c r="AB41" s="1063"/>
      <c r="AC41" s="1063"/>
      <c r="AD41" s="1063"/>
      <c r="AE41" s="1063"/>
      <c r="AF41" s="1063"/>
      <c r="AG41" s="1063"/>
      <c r="AH41" s="1063"/>
      <c r="AI41" s="1063"/>
      <c r="AJ41" s="1063"/>
      <c r="AK41" s="1064"/>
      <c r="AL41" s="1052"/>
      <c r="AM41" s="2596"/>
      <c r="AN41" s="2597"/>
      <c r="AO41" s="2597"/>
      <c r="AP41" s="2597"/>
      <c r="AQ41" s="2597"/>
      <c r="AR41" s="2597"/>
      <c r="AS41" s="2597"/>
      <c r="AT41" s="2597"/>
      <c r="AU41" s="2597"/>
      <c r="AV41" s="2597"/>
      <c r="AW41" s="2598"/>
      <c r="AX41" s="1385"/>
      <c r="AY41" s="2604"/>
      <c r="AZ41" s="2604"/>
      <c r="BA41" s="2604"/>
      <c r="BB41" s="2604"/>
      <c r="BC41" s="2604"/>
      <c r="BD41" s="2604"/>
      <c r="BE41" s="2604"/>
      <c r="BF41" s="2604"/>
      <c r="BG41" s="2604"/>
      <c r="BH41" s="2604"/>
      <c r="BI41" s="2604"/>
      <c r="BJ41" s="2604"/>
      <c r="BK41" s="2604"/>
      <c r="BL41" s="2604"/>
      <c r="BM41" s="2604"/>
      <c r="BN41" s="2604"/>
      <c r="BO41" s="2604"/>
      <c r="BP41" s="2604"/>
      <c r="BQ41" s="2604"/>
      <c r="BR41" s="2604"/>
      <c r="BS41" s="2604"/>
      <c r="BT41" s="2604"/>
      <c r="BU41" s="2604"/>
      <c r="BV41" s="2605"/>
      <c r="BW41" s="1051"/>
      <c r="BX41" s="2618"/>
      <c r="BY41" s="2617"/>
    </row>
    <row r="42" spans="2:77" x14ac:dyDescent="0.15">
      <c r="B42" s="1062"/>
      <c r="C42" s="1063"/>
      <c r="D42" s="1063"/>
      <c r="E42" s="1063"/>
      <c r="F42" s="1063"/>
      <c r="G42" s="1063"/>
      <c r="H42" s="1063"/>
      <c r="I42" s="1063"/>
      <c r="J42" s="1063"/>
      <c r="K42" s="1063"/>
      <c r="L42" s="1063"/>
      <c r="M42" s="1063"/>
      <c r="N42" s="1063"/>
      <c r="O42" s="1063"/>
      <c r="P42" s="1063"/>
      <c r="Q42" s="1063"/>
      <c r="R42" s="1063"/>
      <c r="S42" s="1063"/>
      <c r="T42" s="1063"/>
      <c r="U42" s="1063"/>
      <c r="V42" s="1063"/>
      <c r="W42" s="1063"/>
      <c r="X42" s="1063"/>
      <c r="Y42" s="1063"/>
      <c r="Z42" s="1063"/>
      <c r="AA42" s="1063"/>
      <c r="AB42" s="1063"/>
      <c r="AC42" s="1063"/>
      <c r="AD42" s="1063"/>
      <c r="AE42" s="1063"/>
      <c r="AF42" s="1063"/>
      <c r="AG42" s="1063"/>
      <c r="AH42" s="1063"/>
      <c r="AI42" s="1063"/>
      <c r="AJ42" s="1063"/>
      <c r="AK42" s="1064"/>
      <c r="AL42" s="1052"/>
      <c r="AM42" s="2599"/>
      <c r="AN42" s="2600"/>
      <c r="AO42" s="2600"/>
      <c r="AP42" s="2600"/>
      <c r="AQ42" s="2600"/>
      <c r="AR42" s="2600"/>
      <c r="AS42" s="2600"/>
      <c r="AT42" s="2600"/>
      <c r="AU42" s="2600"/>
      <c r="AV42" s="2600"/>
      <c r="AW42" s="2601"/>
      <c r="AX42" s="1385"/>
      <c r="AY42" s="2606"/>
      <c r="AZ42" s="2606"/>
      <c r="BA42" s="2606"/>
      <c r="BB42" s="2606"/>
      <c r="BC42" s="2606"/>
      <c r="BD42" s="2606"/>
      <c r="BE42" s="2606"/>
      <c r="BF42" s="2606"/>
      <c r="BG42" s="2606"/>
      <c r="BH42" s="2606"/>
      <c r="BI42" s="2606"/>
      <c r="BJ42" s="2606"/>
      <c r="BK42" s="2606"/>
      <c r="BL42" s="2606"/>
      <c r="BM42" s="2606"/>
      <c r="BN42" s="2606"/>
      <c r="BO42" s="2606"/>
      <c r="BP42" s="2606"/>
      <c r="BQ42" s="2606"/>
      <c r="BR42" s="2606"/>
      <c r="BS42" s="2606"/>
      <c r="BT42" s="2606"/>
      <c r="BU42" s="2606"/>
      <c r="BV42" s="2607"/>
      <c r="BW42" s="1051"/>
      <c r="BX42" s="2618"/>
      <c r="BY42" s="2617"/>
    </row>
    <row r="43" spans="2:77" ht="15" customHeight="1" x14ac:dyDescent="0.15">
      <c r="B43" s="1062"/>
      <c r="C43" s="1063"/>
      <c r="D43" s="1063"/>
      <c r="E43" s="1063"/>
      <c r="F43" s="1063"/>
      <c r="G43" s="1063"/>
      <c r="H43" s="1063"/>
      <c r="I43" s="1063"/>
      <c r="J43" s="1063"/>
      <c r="K43" s="1063"/>
      <c r="L43" s="1063"/>
      <c r="M43" s="1063"/>
      <c r="N43" s="1063"/>
      <c r="O43" s="1063"/>
      <c r="P43" s="1063"/>
      <c r="Q43" s="1063"/>
      <c r="R43" s="1063"/>
      <c r="S43" s="1063"/>
      <c r="T43" s="1063"/>
      <c r="U43" s="1063"/>
      <c r="V43" s="1063"/>
      <c r="W43" s="1063"/>
      <c r="X43" s="1063"/>
      <c r="Y43" s="1063"/>
      <c r="Z43" s="1063"/>
      <c r="AA43" s="1063"/>
      <c r="AB43" s="1063"/>
      <c r="AC43" s="1063"/>
      <c r="AD43" s="1063"/>
      <c r="AE43" s="1063"/>
      <c r="AF43" s="1063"/>
      <c r="AG43" s="1063"/>
      <c r="AH43" s="1063"/>
      <c r="AI43" s="1063"/>
      <c r="AJ43" s="1063"/>
      <c r="AK43" s="1064"/>
      <c r="AL43" s="1052"/>
      <c r="AM43" s="2593" t="str">
        <f>IF(AM35=0,""," 備考")</f>
        <v/>
      </c>
      <c r="AN43" s="2594"/>
      <c r="AO43" s="2594"/>
      <c r="AP43" s="2594"/>
      <c r="AQ43" s="2594"/>
      <c r="AR43" s="2594"/>
      <c r="AS43" s="2594"/>
      <c r="AT43" s="2594"/>
      <c r="AU43" s="2594"/>
      <c r="AV43" s="2594"/>
      <c r="AW43" s="2595"/>
      <c r="AX43" s="1386"/>
      <c r="AY43" s="2602" t="str">
        <f>IFERROR(IF(AM35=0,"",IF((VLOOKUP(AM35,活動記録写真用,BX43,FALSE))="","",VLOOKUP(AM35,活動記録写真用,BX43,FALSE))),"")</f>
        <v/>
      </c>
      <c r="AZ43" s="2602"/>
      <c r="BA43" s="2602"/>
      <c r="BB43" s="2602"/>
      <c r="BC43" s="2602"/>
      <c r="BD43" s="2602"/>
      <c r="BE43" s="2602"/>
      <c r="BF43" s="2602"/>
      <c r="BG43" s="2602"/>
      <c r="BH43" s="2602"/>
      <c r="BI43" s="2602"/>
      <c r="BJ43" s="2602"/>
      <c r="BK43" s="2602"/>
      <c r="BL43" s="2602"/>
      <c r="BM43" s="2602"/>
      <c r="BN43" s="2602"/>
      <c r="BO43" s="2602"/>
      <c r="BP43" s="2602"/>
      <c r="BQ43" s="2602"/>
      <c r="BR43" s="2602"/>
      <c r="BS43" s="2602"/>
      <c r="BT43" s="2602"/>
      <c r="BU43" s="2602"/>
      <c r="BV43" s="2603"/>
      <c r="BW43" s="1051"/>
      <c r="BX43" s="1066">
        <v>16</v>
      </c>
      <c r="BY43" s="1052"/>
    </row>
    <row r="44" spans="2:77" ht="15" customHeight="1" x14ac:dyDescent="0.15">
      <c r="B44" s="1062"/>
      <c r="C44" s="1063"/>
      <c r="D44" s="1063"/>
      <c r="E44" s="1063"/>
      <c r="F44" s="1063"/>
      <c r="G44" s="1063"/>
      <c r="H44" s="1063"/>
      <c r="I44" s="1063"/>
      <c r="J44" s="1063"/>
      <c r="K44" s="1063"/>
      <c r="L44" s="1063"/>
      <c r="M44" s="1063"/>
      <c r="N44" s="1063"/>
      <c r="O44" s="1063"/>
      <c r="P44" s="1063"/>
      <c r="Q44" s="1063"/>
      <c r="R44" s="1063"/>
      <c r="S44" s="1063"/>
      <c r="T44" s="1063"/>
      <c r="U44" s="1063"/>
      <c r="V44" s="1063"/>
      <c r="W44" s="1063"/>
      <c r="X44" s="1063"/>
      <c r="Y44" s="1063"/>
      <c r="Z44" s="1063"/>
      <c r="AA44" s="1063"/>
      <c r="AB44" s="1063"/>
      <c r="AC44" s="1063"/>
      <c r="AD44" s="1063"/>
      <c r="AE44" s="1063"/>
      <c r="AF44" s="1063"/>
      <c r="AG44" s="1063"/>
      <c r="AH44" s="1063"/>
      <c r="AI44" s="1063"/>
      <c r="AJ44" s="1063"/>
      <c r="AK44" s="1064"/>
      <c r="AL44" s="1052"/>
      <c r="AM44" s="2599"/>
      <c r="AN44" s="2600"/>
      <c r="AO44" s="2600"/>
      <c r="AP44" s="2600"/>
      <c r="AQ44" s="2600"/>
      <c r="AR44" s="2600"/>
      <c r="AS44" s="2600"/>
      <c r="AT44" s="2600"/>
      <c r="AU44" s="2600"/>
      <c r="AV44" s="2600"/>
      <c r="AW44" s="2601"/>
      <c r="AX44" s="1387"/>
      <c r="AY44" s="2606"/>
      <c r="AZ44" s="2606"/>
      <c r="BA44" s="2606"/>
      <c r="BB44" s="2606"/>
      <c r="BC44" s="2606"/>
      <c r="BD44" s="2606"/>
      <c r="BE44" s="2606"/>
      <c r="BF44" s="2606"/>
      <c r="BG44" s="2606"/>
      <c r="BH44" s="2606"/>
      <c r="BI44" s="2606"/>
      <c r="BJ44" s="2606"/>
      <c r="BK44" s="2606"/>
      <c r="BL44" s="2606"/>
      <c r="BM44" s="2606"/>
      <c r="BN44" s="2606"/>
      <c r="BO44" s="2606"/>
      <c r="BP44" s="2606"/>
      <c r="BQ44" s="2606"/>
      <c r="BR44" s="2606"/>
      <c r="BS44" s="2606"/>
      <c r="BT44" s="2606"/>
      <c r="BU44" s="2606"/>
      <c r="BV44" s="2607"/>
      <c r="BW44" s="1051"/>
      <c r="BX44" s="1052"/>
      <c r="BY44" s="1052"/>
    </row>
    <row r="45" spans="2:77" ht="15" customHeight="1" x14ac:dyDescent="0.15">
      <c r="B45" s="1062"/>
      <c r="C45" s="1063"/>
      <c r="D45" s="1063"/>
      <c r="E45" s="1063"/>
      <c r="F45" s="1063"/>
      <c r="G45" s="1063"/>
      <c r="H45" s="1063"/>
      <c r="I45" s="1063"/>
      <c r="J45" s="1063"/>
      <c r="K45" s="1063"/>
      <c r="L45" s="1063"/>
      <c r="M45" s="1063"/>
      <c r="N45" s="1063"/>
      <c r="O45" s="1063"/>
      <c r="P45" s="1063"/>
      <c r="Q45" s="1063"/>
      <c r="R45" s="1063"/>
      <c r="S45" s="1063"/>
      <c r="T45" s="1063"/>
      <c r="U45" s="1063"/>
      <c r="V45" s="1063"/>
      <c r="W45" s="1063"/>
      <c r="X45" s="1063"/>
      <c r="Y45" s="1063"/>
      <c r="Z45" s="1063"/>
      <c r="AA45" s="1063"/>
      <c r="AB45" s="1063"/>
      <c r="AC45" s="1063"/>
      <c r="AD45" s="1063"/>
      <c r="AE45" s="1063"/>
      <c r="AF45" s="1063"/>
      <c r="AG45" s="1063"/>
      <c r="AH45" s="1063"/>
      <c r="AI45" s="1063"/>
      <c r="AJ45" s="1063"/>
      <c r="AK45" s="1064"/>
      <c r="AL45" s="1052"/>
      <c r="AM45" s="2619"/>
      <c r="AN45" s="2620"/>
      <c r="AO45" s="2620"/>
      <c r="AP45" s="2620"/>
      <c r="AQ45" s="2620"/>
      <c r="AR45" s="2620"/>
      <c r="AS45" s="2620"/>
      <c r="AT45" s="2620"/>
      <c r="AU45" s="2620"/>
      <c r="AV45" s="2620"/>
      <c r="AW45" s="2621"/>
      <c r="AX45" s="2622"/>
      <c r="AY45" s="2623"/>
      <c r="AZ45" s="2623"/>
      <c r="BA45" s="2623"/>
      <c r="BB45" s="2623"/>
      <c r="BC45" s="2623"/>
      <c r="BD45" s="2623"/>
      <c r="BE45" s="2623"/>
      <c r="BF45" s="2623"/>
      <c r="BG45" s="2623"/>
      <c r="BH45" s="2623"/>
      <c r="BI45" s="2623"/>
      <c r="BJ45" s="2623"/>
      <c r="BK45" s="2623"/>
      <c r="BL45" s="2623"/>
      <c r="BM45" s="2623"/>
      <c r="BN45" s="2623"/>
      <c r="BO45" s="2623"/>
      <c r="BP45" s="2623"/>
      <c r="BQ45" s="2623"/>
      <c r="BR45" s="2623"/>
      <c r="BS45" s="2623"/>
      <c r="BT45" s="2623"/>
      <c r="BU45" s="2623"/>
      <c r="BV45" s="2624"/>
      <c r="BW45" s="1051"/>
      <c r="BX45" s="1052"/>
      <c r="BY45" s="1052"/>
    </row>
    <row r="46" spans="2:77" ht="15" customHeight="1" x14ac:dyDescent="0.15">
      <c r="B46" s="1062"/>
      <c r="C46" s="1063"/>
      <c r="D46" s="1063"/>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4"/>
      <c r="AL46" s="1052"/>
      <c r="AM46" s="2619"/>
      <c r="AN46" s="2620"/>
      <c r="AO46" s="2620"/>
      <c r="AP46" s="2620"/>
      <c r="AQ46" s="2620"/>
      <c r="AR46" s="2620"/>
      <c r="AS46" s="2620"/>
      <c r="AT46" s="2620"/>
      <c r="AU46" s="2620"/>
      <c r="AV46" s="2620"/>
      <c r="AW46" s="2621"/>
      <c r="AX46" s="2622"/>
      <c r="AY46" s="2623"/>
      <c r="AZ46" s="2623"/>
      <c r="BA46" s="2623"/>
      <c r="BB46" s="2623"/>
      <c r="BC46" s="2623"/>
      <c r="BD46" s="2623"/>
      <c r="BE46" s="2623"/>
      <c r="BF46" s="2623"/>
      <c r="BG46" s="2623"/>
      <c r="BH46" s="2623"/>
      <c r="BI46" s="2623"/>
      <c r="BJ46" s="2623"/>
      <c r="BK46" s="2623"/>
      <c r="BL46" s="2623"/>
      <c r="BM46" s="2623"/>
      <c r="BN46" s="2623"/>
      <c r="BO46" s="2623"/>
      <c r="BP46" s="2623"/>
      <c r="BQ46" s="2623"/>
      <c r="BR46" s="2623"/>
      <c r="BS46" s="2623"/>
      <c r="BT46" s="2623"/>
      <c r="BU46" s="2623"/>
      <c r="BV46" s="2624"/>
      <c r="BW46" s="1051"/>
      <c r="BX46" s="1052"/>
      <c r="BY46" s="1052"/>
    </row>
    <row r="47" spans="2:77" ht="15" customHeight="1" x14ac:dyDescent="0.15">
      <c r="B47" s="1068"/>
      <c r="C47" s="1069"/>
      <c r="D47" s="1069"/>
      <c r="E47" s="1069"/>
      <c r="F47" s="1069"/>
      <c r="G47" s="1069"/>
      <c r="H47" s="1069"/>
      <c r="I47" s="1069"/>
      <c r="J47" s="1069"/>
      <c r="K47" s="1069"/>
      <c r="L47" s="1069"/>
      <c r="M47" s="1069"/>
      <c r="N47" s="1069"/>
      <c r="O47" s="1069"/>
      <c r="P47" s="1069"/>
      <c r="Q47" s="1069"/>
      <c r="R47" s="1069"/>
      <c r="S47" s="1069"/>
      <c r="T47" s="1069"/>
      <c r="U47" s="1069"/>
      <c r="V47" s="1069"/>
      <c r="W47" s="1069"/>
      <c r="X47" s="1069"/>
      <c r="Y47" s="1069"/>
      <c r="Z47" s="1069"/>
      <c r="AA47" s="1069"/>
      <c r="AB47" s="1069"/>
      <c r="AC47" s="1069"/>
      <c r="AD47" s="1069"/>
      <c r="AE47" s="1069"/>
      <c r="AF47" s="1069"/>
      <c r="AG47" s="1069"/>
      <c r="AH47" s="1069"/>
      <c r="AI47" s="1069"/>
      <c r="AJ47" s="1069"/>
      <c r="AK47" s="1070"/>
      <c r="AL47" s="1052"/>
      <c r="AM47" s="2619"/>
      <c r="AN47" s="2620"/>
      <c r="AO47" s="2620"/>
      <c r="AP47" s="2620"/>
      <c r="AQ47" s="2620"/>
      <c r="AR47" s="2620"/>
      <c r="AS47" s="2620"/>
      <c r="AT47" s="2620"/>
      <c r="AU47" s="2620"/>
      <c r="AV47" s="2620"/>
      <c r="AW47" s="2621"/>
      <c r="AX47" s="2622"/>
      <c r="AY47" s="2623"/>
      <c r="AZ47" s="2623"/>
      <c r="BA47" s="2623"/>
      <c r="BB47" s="2623"/>
      <c r="BC47" s="2623"/>
      <c r="BD47" s="2623"/>
      <c r="BE47" s="2623"/>
      <c r="BF47" s="2623"/>
      <c r="BG47" s="2623"/>
      <c r="BH47" s="2623"/>
      <c r="BI47" s="2623"/>
      <c r="BJ47" s="2623"/>
      <c r="BK47" s="2623"/>
      <c r="BL47" s="2623"/>
      <c r="BM47" s="2623"/>
      <c r="BN47" s="2623"/>
      <c r="BO47" s="2623"/>
      <c r="BP47" s="2623"/>
      <c r="BQ47" s="2623"/>
      <c r="BR47" s="2623"/>
      <c r="BS47" s="2623"/>
      <c r="BT47" s="2623"/>
      <c r="BU47" s="2623"/>
      <c r="BV47" s="2624"/>
      <c r="BW47" s="1051"/>
      <c r="BX47" s="1052"/>
      <c r="BY47" s="1052"/>
    </row>
    <row r="48" spans="2:77" x14ac:dyDescent="0.15">
      <c r="B48" s="1072"/>
      <c r="C48" s="1072"/>
      <c r="D48" s="1072"/>
      <c r="E48" s="1072"/>
      <c r="F48" s="1072"/>
      <c r="G48" s="1072"/>
      <c r="H48" s="1072"/>
      <c r="I48" s="1072"/>
      <c r="J48" s="1072"/>
      <c r="K48" s="1072"/>
      <c r="L48" s="1072"/>
      <c r="M48" s="1072"/>
      <c r="N48" s="1072"/>
      <c r="O48" s="1072"/>
      <c r="P48" s="1072"/>
      <c r="Q48" s="1072"/>
      <c r="R48" s="1072"/>
      <c r="S48" s="1072"/>
      <c r="T48" s="1072"/>
      <c r="U48" s="1072"/>
      <c r="V48" s="1072"/>
      <c r="W48" s="1072"/>
      <c r="X48" s="1072"/>
      <c r="Y48" s="1072"/>
      <c r="Z48" s="1072"/>
      <c r="AA48" s="1072"/>
      <c r="AB48" s="1072"/>
      <c r="AC48" s="1072"/>
      <c r="AD48" s="1072"/>
      <c r="AE48" s="1072"/>
      <c r="AF48" s="1072"/>
      <c r="AG48" s="1072"/>
      <c r="AH48" s="1072"/>
      <c r="AI48" s="1072"/>
      <c r="AJ48" s="1072"/>
      <c r="AK48" s="1072"/>
      <c r="AL48" s="1072"/>
      <c r="AM48" s="1073"/>
      <c r="AN48" s="1073"/>
      <c r="AO48" s="1073"/>
      <c r="AP48" s="1073"/>
      <c r="AQ48" s="1073"/>
      <c r="AR48" s="1073"/>
      <c r="AS48" s="1073"/>
      <c r="AT48" s="1073"/>
      <c r="AU48" s="1073"/>
      <c r="AV48" s="1073"/>
      <c r="AW48" s="1073"/>
      <c r="AX48" s="1072"/>
      <c r="AY48" s="1072"/>
      <c r="AZ48" s="1072"/>
      <c r="BA48" s="1072"/>
      <c r="BB48" s="1072"/>
      <c r="BC48" s="1072"/>
      <c r="BD48" s="1072"/>
      <c r="BE48" s="1072"/>
      <c r="BF48" s="1072"/>
      <c r="BG48" s="1072"/>
      <c r="BH48" s="1072"/>
      <c r="BI48" s="1072"/>
      <c r="BJ48" s="1072"/>
      <c r="BK48" s="1072"/>
      <c r="BL48" s="1072"/>
      <c r="BM48" s="1072"/>
      <c r="BN48" s="1072"/>
      <c r="BO48" s="1072"/>
      <c r="BP48" s="1072"/>
      <c r="BQ48" s="1072"/>
      <c r="BR48" s="1072"/>
      <c r="BS48" s="1072"/>
      <c r="BT48" s="1072"/>
      <c r="BU48" s="1072"/>
      <c r="BV48" s="1072"/>
      <c r="BW48" s="1071"/>
      <c r="BX48" s="1072"/>
      <c r="BY48" s="1072"/>
    </row>
    <row r="49" spans="2:77" ht="15" customHeight="1" x14ac:dyDescent="0.15">
      <c r="B49" s="2625" t="s">
        <v>6838</v>
      </c>
      <c r="C49" s="2625"/>
      <c r="D49" s="2625"/>
      <c r="E49" s="2625"/>
      <c r="F49" s="2625"/>
      <c r="G49" s="2625"/>
      <c r="H49" s="2627"/>
      <c r="I49" s="2627"/>
      <c r="J49" s="2627"/>
      <c r="K49" s="2627"/>
      <c r="L49" s="2627"/>
      <c r="M49" s="2627"/>
      <c r="N49" s="2627"/>
      <c r="O49" s="2627"/>
      <c r="P49" s="1379"/>
      <c r="Q49" s="1379"/>
      <c r="R49" s="1379"/>
      <c r="S49" s="1379"/>
      <c r="T49" s="1379"/>
      <c r="U49" s="1379"/>
      <c r="V49" s="1379"/>
      <c r="W49" s="1379"/>
      <c r="X49" s="1379"/>
      <c r="Y49" s="1379"/>
      <c r="Z49" s="1379"/>
      <c r="AA49" s="1379"/>
      <c r="AB49" s="1379"/>
      <c r="AC49" s="1379"/>
      <c r="AD49" s="1379"/>
      <c r="AE49" s="1379"/>
      <c r="AF49" s="1379"/>
      <c r="AG49" s="1379"/>
      <c r="AH49" s="1379"/>
      <c r="AI49" s="1379"/>
      <c r="AJ49" s="1379"/>
      <c r="AK49" s="1379"/>
      <c r="AL49" s="1052"/>
      <c r="AM49" s="2615" t="s">
        <v>6839</v>
      </c>
      <c r="AN49" s="2615"/>
      <c r="AO49" s="2615"/>
      <c r="AP49" s="2615"/>
      <c r="AQ49" s="2615"/>
      <c r="AR49" s="2615"/>
      <c r="AS49" s="2615"/>
      <c r="AT49" s="2615"/>
      <c r="AU49" s="2616" t="s">
        <v>625</v>
      </c>
      <c r="AV49" s="2616"/>
      <c r="AW49" s="2616"/>
      <c r="AX49" s="2616"/>
      <c r="AY49" s="2616"/>
      <c r="AZ49" s="2616"/>
      <c r="BA49" s="2616"/>
      <c r="BB49" s="2616"/>
      <c r="BC49" s="1052"/>
      <c r="BD49" s="1052"/>
      <c r="BE49" s="1052"/>
      <c r="BF49" s="1052"/>
      <c r="BG49" s="1052"/>
      <c r="BH49" s="1052"/>
      <c r="BI49" s="1052"/>
      <c r="BJ49" s="1052"/>
      <c r="BK49" s="1052"/>
      <c r="BL49" s="1052"/>
      <c r="BM49" s="1052"/>
      <c r="BN49" s="1052"/>
      <c r="BO49" s="1052"/>
      <c r="BP49" s="1052"/>
      <c r="BQ49" s="1052"/>
      <c r="BR49" s="1052"/>
      <c r="BS49" s="1052"/>
      <c r="BT49" s="1052"/>
      <c r="BU49" s="1052"/>
      <c r="BV49" s="1052"/>
      <c r="BW49" s="1051"/>
      <c r="BX49" s="1052"/>
      <c r="BY49" s="1052"/>
    </row>
    <row r="50" spans="2:77" ht="15" customHeight="1" x14ac:dyDescent="0.15">
      <c r="B50" s="1059"/>
      <c r="C50" s="1060"/>
      <c r="D50" s="1060"/>
      <c r="E50" s="1060"/>
      <c r="F50" s="1060"/>
      <c r="G50" s="1060"/>
      <c r="H50" s="1060"/>
      <c r="I50" s="1060"/>
      <c r="J50" s="1060"/>
      <c r="K50" s="1060"/>
      <c r="L50" s="1060"/>
      <c r="M50" s="1060"/>
      <c r="N50" s="1060"/>
      <c r="O50" s="1060"/>
      <c r="P50" s="1060"/>
      <c r="Q50" s="1060"/>
      <c r="R50" s="1060"/>
      <c r="S50" s="1060"/>
      <c r="T50" s="1060"/>
      <c r="U50" s="1060"/>
      <c r="V50" s="1060"/>
      <c r="W50" s="1060"/>
      <c r="X50" s="1060"/>
      <c r="Y50" s="1060"/>
      <c r="Z50" s="1060"/>
      <c r="AA50" s="1060"/>
      <c r="AB50" s="1060"/>
      <c r="AC50" s="1060"/>
      <c r="AD50" s="1060"/>
      <c r="AE50" s="1060"/>
      <c r="AF50" s="1060"/>
      <c r="AG50" s="1060"/>
      <c r="AH50" s="1060"/>
      <c r="AI50" s="1060"/>
      <c r="AJ50" s="1060"/>
      <c r="AK50" s="1061"/>
      <c r="AL50" s="1052"/>
      <c r="AM50" s="2608"/>
      <c r="AN50" s="2608"/>
      <c r="AO50" s="2608"/>
      <c r="AP50" s="2608"/>
      <c r="AQ50" s="2608"/>
      <c r="AR50" s="2608"/>
      <c r="AS50" s="2608"/>
      <c r="AT50" s="2608"/>
      <c r="AU50" s="2608"/>
      <c r="AV50" s="2608"/>
      <c r="AW50" s="2608"/>
      <c r="AX50" s="2608"/>
      <c r="AY50" s="2608"/>
      <c r="AZ50" s="2608"/>
      <c r="BA50" s="2608"/>
      <c r="BB50" s="2608"/>
      <c r="BC50" s="1052"/>
      <c r="BD50" s="1052"/>
      <c r="BE50" s="1052"/>
      <c r="BF50" s="1052"/>
      <c r="BG50" s="1052"/>
      <c r="BH50" s="1052"/>
      <c r="BI50" s="1052"/>
      <c r="BJ50" s="1052"/>
      <c r="BK50" s="1052"/>
      <c r="BL50" s="1052"/>
      <c r="BM50" s="1052"/>
      <c r="BN50" s="1052"/>
      <c r="BO50" s="1052"/>
      <c r="BP50" s="1052"/>
      <c r="BQ50" s="1052"/>
      <c r="BR50" s="1052"/>
      <c r="BS50" s="1052"/>
      <c r="BT50" s="1052"/>
      <c r="BU50" s="1052"/>
      <c r="BV50" s="1052"/>
      <c r="BW50" s="1051"/>
      <c r="BX50" s="1052"/>
      <c r="BY50" s="1052"/>
    </row>
    <row r="51" spans="2:77" ht="15" customHeight="1" x14ac:dyDescent="0.15">
      <c r="B51" s="1062"/>
      <c r="C51" s="1063"/>
      <c r="D51" s="1063"/>
      <c r="E51" s="1063"/>
      <c r="F51" s="1063"/>
      <c r="G51" s="1063"/>
      <c r="H51" s="1063"/>
      <c r="I51" s="1063"/>
      <c r="J51" s="1063"/>
      <c r="K51" s="1063"/>
      <c r="L51" s="1063"/>
      <c r="M51" s="1063"/>
      <c r="N51" s="1063"/>
      <c r="O51" s="1063"/>
      <c r="P51" s="1063"/>
      <c r="Q51" s="1063"/>
      <c r="R51" s="1063"/>
      <c r="S51" s="1063"/>
      <c r="T51" s="1063"/>
      <c r="U51" s="1063"/>
      <c r="V51" s="1063"/>
      <c r="W51" s="1063"/>
      <c r="X51" s="1063"/>
      <c r="Y51" s="1063"/>
      <c r="Z51" s="1063"/>
      <c r="AA51" s="1063"/>
      <c r="AB51" s="1063"/>
      <c r="AC51" s="1063"/>
      <c r="AD51" s="1063"/>
      <c r="AE51" s="1063"/>
      <c r="AF51" s="1063"/>
      <c r="AG51" s="1063"/>
      <c r="AH51" s="1063"/>
      <c r="AI51" s="1063"/>
      <c r="AJ51" s="1063"/>
      <c r="AK51" s="1064"/>
      <c r="AL51" s="1052"/>
      <c r="AM51" s="1380" t="str">
        <f>IF(AM50=0,""," 実施日")</f>
        <v/>
      </c>
      <c r="AN51" s="1381"/>
      <c r="AO51" s="1381"/>
      <c r="AP51" s="1381"/>
      <c r="AQ51" s="1381"/>
      <c r="AR51" s="1381"/>
      <c r="AS51" s="1381"/>
      <c r="AT51" s="1381"/>
      <c r="AU51" s="1381"/>
      <c r="AV51" s="1381"/>
      <c r="AW51" s="1382"/>
      <c r="AX51" s="1380"/>
      <c r="AY51" s="2589" t="str">
        <f>IFERROR(IF(AM50=0,"",VLOOKUP(AM50,活動記録写真用,BX51,FALSE)),"")</f>
        <v/>
      </c>
      <c r="AZ51" s="2589"/>
      <c r="BA51" s="2589"/>
      <c r="BB51" s="2589"/>
      <c r="BC51" s="2589"/>
      <c r="BD51" s="2589"/>
      <c r="BE51" s="2589"/>
      <c r="BF51" s="2589"/>
      <c r="BG51" s="2589"/>
      <c r="BH51" s="2589"/>
      <c r="BI51" s="2589"/>
      <c r="BJ51" s="2589"/>
      <c r="BK51" s="2589"/>
      <c r="BL51" s="2589"/>
      <c r="BM51" s="2589"/>
      <c r="BN51" s="2589"/>
      <c r="BO51" s="2589"/>
      <c r="BP51" s="2589"/>
      <c r="BQ51" s="2589"/>
      <c r="BR51" s="2589"/>
      <c r="BS51" s="2589"/>
      <c r="BT51" s="2589"/>
      <c r="BU51" s="2589"/>
      <c r="BV51" s="2590"/>
      <c r="BW51" s="1051"/>
      <c r="BX51" s="1065">
        <v>2</v>
      </c>
      <c r="BY51" s="1052"/>
    </row>
    <row r="52" spans="2:77" ht="15" customHeight="1" x14ac:dyDescent="0.15">
      <c r="B52" s="1062"/>
      <c r="C52" s="1063"/>
      <c r="D52" s="1063"/>
      <c r="E52" s="1063"/>
      <c r="F52" s="1063"/>
      <c r="G52" s="1063"/>
      <c r="H52" s="1063"/>
      <c r="I52" s="1063"/>
      <c r="J52" s="1063"/>
      <c r="K52" s="1063"/>
      <c r="L52" s="1063"/>
      <c r="M52" s="1063"/>
      <c r="N52" s="1063"/>
      <c r="O52" s="1063"/>
      <c r="P52" s="1063"/>
      <c r="Q52" s="1063"/>
      <c r="R52" s="1063"/>
      <c r="S52" s="1063"/>
      <c r="T52" s="1063"/>
      <c r="U52" s="1063"/>
      <c r="V52" s="1063"/>
      <c r="W52" s="1063"/>
      <c r="X52" s="1063"/>
      <c r="Y52" s="1063"/>
      <c r="Z52" s="1063"/>
      <c r="AA52" s="1063"/>
      <c r="AB52" s="1063"/>
      <c r="AC52" s="1063"/>
      <c r="AD52" s="1063"/>
      <c r="AE52" s="1063"/>
      <c r="AF52" s="1063"/>
      <c r="AG52" s="1063"/>
      <c r="AH52" s="1063"/>
      <c r="AI52" s="1063"/>
      <c r="AJ52" s="1063"/>
      <c r="AK52" s="1064"/>
      <c r="AL52" s="1052"/>
      <c r="AM52" s="1380" t="str">
        <f>IF(AM50=0,""," 支払区分")</f>
        <v/>
      </c>
      <c r="AN52" s="1383"/>
      <c r="AO52" s="1383"/>
      <c r="AP52" s="1383"/>
      <c r="AQ52" s="1383"/>
      <c r="AR52" s="1383"/>
      <c r="AS52" s="1383"/>
      <c r="AT52" s="1383"/>
      <c r="AU52" s="1383"/>
      <c r="AV52" s="1383"/>
      <c r="AW52" s="1382"/>
      <c r="AX52" s="1380"/>
      <c r="AY52" s="2591" t="str">
        <f>IFERROR(IF(AU50=0,"",IF(AU50=999,VLOOKUP(AM50,活動記録写真用,BY52,FALSE),VLOOKUP(AU50,【選択肢】!$T$3:$X$90,BX52,FALSE))),"")</f>
        <v/>
      </c>
      <c r="AZ52" s="2591"/>
      <c r="BA52" s="2591"/>
      <c r="BB52" s="2591"/>
      <c r="BC52" s="2591"/>
      <c r="BD52" s="2591"/>
      <c r="BE52" s="2591"/>
      <c r="BF52" s="2591"/>
      <c r="BG52" s="2591"/>
      <c r="BH52" s="2591"/>
      <c r="BI52" s="2591"/>
      <c r="BJ52" s="2591"/>
      <c r="BK52" s="2591"/>
      <c r="BL52" s="2591"/>
      <c r="BM52" s="2591"/>
      <c r="BN52" s="2591"/>
      <c r="BO52" s="2591"/>
      <c r="BP52" s="2591"/>
      <c r="BQ52" s="2591"/>
      <c r="BR52" s="2591"/>
      <c r="BS52" s="2591"/>
      <c r="BT52" s="2591"/>
      <c r="BU52" s="2591"/>
      <c r="BV52" s="2592"/>
      <c r="BW52" s="1051"/>
      <c r="BX52" s="1066">
        <v>2</v>
      </c>
      <c r="BY52" s="1067">
        <v>13</v>
      </c>
    </row>
    <row r="53" spans="2:77" ht="15" customHeight="1" x14ac:dyDescent="0.15">
      <c r="B53" s="1062"/>
      <c r="C53" s="1063"/>
      <c r="D53" s="1063"/>
      <c r="E53" s="1063"/>
      <c r="F53" s="1063"/>
      <c r="G53" s="1063"/>
      <c r="H53" s="1063"/>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4"/>
      <c r="AL53" s="1052"/>
      <c r="AM53" s="1380" t="str">
        <f>IF(AM50=0,""," 活動区分")</f>
        <v/>
      </c>
      <c r="AN53" s="1381"/>
      <c r="AO53" s="1381"/>
      <c r="AP53" s="1381"/>
      <c r="AQ53" s="1381"/>
      <c r="AR53" s="1381"/>
      <c r="AS53" s="1381"/>
      <c r="AT53" s="1381"/>
      <c r="AU53" s="1381"/>
      <c r="AV53" s="1381"/>
      <c r="AW53" s="1382"/>
      <c r="AX53" s="1380"/>
      <c r="AY53" s="2591" t="str">
        <f>IFERROR(IF(AU50=0,"",IF(AU50=999,VLOOKUP(AM50,活動記録写真用,BY53,FALSE),VLOOKUP(AU50,【選択肢】!$T$3:$X$90,BX53,FALSE))),"")</f>
        <v/>
      </c>
      <c r="AZ53" s="2591"/>
      <c r="BA53" s="2591"/>
      <c r="BB53" s="2591"/>
      <c r="BC53" s="2591"/>
      <c r="BD53" s="2591"/>
      <c r="BE53" s="2591"/>
      <c r="BF53" s="2591"/>
      <c r="BG53" s="2591"/>
      <c r="BH53" s="2591"/>
      <c r="BI53" s="2591"/>
      <c r="BJ53" s="2591"/>
      <c r="BK53" s="2591"/>
      <c r="BL53" s="2591"/>
      <c r="BM53" s="2591"/>
      <c r="BN53" s="2591"/>
      <c r="BO53" s="2591"/>
      <c r="BP53" s="2591"/>
      <c r="BQ53" s="2591"/>
      <c r="BR53" s="2591"/>
      <c r="BS53" s="2591"/>
      <c r="BT53" s="2591"/>
      <c r="BU53" s="2591"/>
      <c r="BV53" s="2592"/>
      <c r="BW53" s="1051"/>
      <c r="BX53" s="1066">
        <v>3</v>
      </c>
      <c r="BY53" s="1067">
        <v>14</v>
      </c>
    </row>
    <row r="54" spans="2:77" x14ac:dyDescent="0.15">
      <c r="B54" s="1062"/>
      <c r="C54" s="1063"/>
      <c r="D54" s="1063"/>
      <c r="E54" s="1063"/>
      <c r="F54" s="1063"/>
      <c r="G54" s="1063"/>
      <c r="H54" s="1063"/>
      <c r="I54" s="1063"/>
      <c r="J54" s="1063"/>
      <c r="K54" s="1063"/>
      <c r="L54" s="1063"/>
      <c r="M54" s="1063"/>
      <c r="N54" s="1063"/>
      <c r="O54" s="1063"/>
      <c r="P54" s="1063"/>
      <c r="Q54" s="1063"/>
      <c r="R54" s="1063"/>
      <c r="S54" s="1063"/>
      <c r="T54" s="1063"/>
      <c r="U54" s="1063"/>
      <c r="V54" s="1063"/>
      <c r="W54" s="1063"/>
      <c r="X54" s="1063"/>
      <c r="Y54" s="1063"/>
      <c r="Z54" s="1063"/>
      <c r="AA54" s="1063"/>
      <c r="AB54" s="1063"/>
      <c r="AC54" s="1063"/>
      <c r="AD54" s="1063"/>
      <c r="AE54" s="1063"/>
      <c r="AF54" s="1063"/>
      <c r="AG54" s="1063"/>
      <c r="AH54" s="1063"/>
      <c r="AI54" s="1063"/>
      <c r="AJ54" s="1063"/>
      <c r="AK54" s="1064"/>
      <c r="AL54" s="1052"/>
      <c r="AM54" s="2593" t="str">
        <f>IF(AM50=0,""," 活動項目")</f>
        <v/>
      </c>
      <c r="AN54" s="2594"/>
      <c r="AO54" s="2594"/>
      <c r="AP54" s="2594"/>
      <c r="AQ54" s="2594"/>
      <c r="AR54" s="2594"/>
      <c r="AS54" s="2594"/>
      <c r="AT54" s="2594"/>
      <c r="AU54" s="2594"/>
      <c r="AV54" s="2594"/>
      <c r="AW54" s="2595"/>
      <c r="AX54" s="1384"/>
      <c r="AY54" s="2602" t="str">
        <f>IFERROR(IF(AU50=0,"",IF(AU50=999,VLOOKUP(AM50,活動記録写真用,BY54,FALSE),VLOOKUP(AU50,【選択肢】!$T$3:$X$90,BX54,FALSE))),"")</f>
        <v/>
      </c>
      <c r="AZ54" s="2602"/>
      <c r="BA54" s="2602"/>
      <c r="BB54" s="2602"/>
      <c r="BC54" s="2602"/>
      <c r="BD54" s="2602"/>
      <c r="BE54" s="2602"/>
      <c r="BF54" s="2602"/>
      <c r="BG54" s="2602"/>
      <c r="BH54" s="2602"/>
      <c r="BI54" s="2602"/>
      <c r="BJ54" s="2602"/>
      <c r="BK54" s="2602"/>
      <c r="BL54" s="2602"/>
      <c r="BM54" s="2602"/>
      <c r="BN54" s="2602"/>
      <c r="BO54" s="2602"/>
      <c r="BP54" s="2602"/>
      <c r="BQ54" s="2602"/>
      <c r="BR54" s="2602"/>
      <c r="BS54" s="2602"/>
      <c r="BT54" s="2602"/>
      <c r="BU54" s="2602"/>
      <c r="BV54" s="2603"/>
      <c r="BW54" s="1051"/>
      <c r="BX54" s="2618">
        <v>5</v>
      </c>
      <c r="BY54" s="2617">
        <v>15</v>
      </c>
    </row>
    <row r="55" spans="2:77" x14ac:dyDescent="0.15">
      <c r="B55" s="1062"/>
      <c r="C55" s="1063"/>
      <c r="D55" s="1063"/>
      <c r="E55" s="1063"/>
      <c r="F55" s="1063"/>
      <c r="G55" s="1063"/>
      <c r="H55" s="1063"/>
      <c r="I55" s="1063"/>
      <c r="J55" s="1063"/>
      <c r="K55" s="1063"/>
      <c r="L55" s="1063"/>
      <c r="M55" s="1063"/>
      <c r="N55" s="1063"/>
      <c r="O55" s="1063"/>
      <c r="P55" s="1063"/>
      <c r="Q55" s="1063"/>
      <c r="R55" s="1063"/>
      <c r="S55" s="1063"/>
      <c r="T55" s="1063"/>
      <c r="U55" s="1063"/>
      <c r="V55" s="1063"/>
      <c r="W55" s="1063"/>
      <c r="X55" s="1063"/>
      <c r="Y55" s="1063"/>
      <c r="Z55" s="1063"/>
      <c r="AA55" s="1063"/>
      <c r="AB55" s="1063"/>
      <c r="AC55" s="1063"/>
      <c r="AD55" s="1063"/>
      <c r="AE55" s="1063"/>
      <c r="AF55" s="1063"/>
      <c r="AG55" s="1063"/>
      <c r="AH55" s="1063"/>
      <c r="AI55" s="1063"/>
      <c r="AJ55" s="1063"/>
      <c r="AK55" s="1064"/>
      <c r="AL55" s="1052"/>
      <c r="AM55" s="2596"/>
      <c r="AN55" s="2597"/>
      <c r="AO55" s="2597"/>
      <c r="AP55" s="2597"/>
      <c r="AQ55" s="2597"/>
      <c r="AR55" s="2597"/>
      <c r="AS55" s="2597"/>
      <c r="AT55" s="2597"/>
      <c r="AU55" s="2597"/>
      <c r="AV55" s="2597"/>
      <c r="AW55" s="2598"/>
      <c r="AX55" s="1385"/>
      <c r="AY55" s="2604"/>
      <c r="AZ55" s="2604"/>
      <c r="BA55" s="2604"/>
      <c r="BB55" s="2604"/>
      <c r="BC55" s="2604"/>
      <c r="BD55" s="2604"/>
      <c r="BE55" s="2604"/>
      <c r="BF55" s="2604"/>
      <c r="BG55" s="2604"/>
      <c r="BH55" s="2604"/>
      <c r="BI55" s="2604"/>
      <c r="BJ55" s="2604"/>
      <c r="BK55" s="2604"/>
      <c r="BL55" s="2604"/>
      <c r="BM55" s="2604"/>
      <c r="BN55" s="2604"/>
      <c r="BO55" s="2604"/>
      <c r="BP55" s="2604"/>
      <c r="BQ55" s="2604"/>
      <c r="BR55" s="2604"/>
      <c r="BS55" s="2604"/>
      <c r="BT55" s="2604"/>
      <c r="BU55" s="2604"/>
      <c r="BV55" s="2605"/>
      <c r="BW55" s="1051"/>
      <c r="BX55" s="2618"/>
      <c r="BY55" s="2617"/>
    </row>
    <row r="56" spans="2:77" x14ac:dyDescent="0.15">
      <c r="B56" s="1062"/>
      <c r="C56" s="1063"/>
      <c r="D56" s="1063"/>
      <c r="E56" s="1063"/>
      <c r="F56" s="1063"/>
      <c r="G56" s="1063"/>
      <c r="H56" s="1063"/>
      <c r="I56" s="1063"/>
      <c r="J56" s="1063"/>
      <c r="K56" s="1063"/>
      <c r="L56" s="1063"/>
      <c r="M56" s="1063"/>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1052"/>
      <c r="AM56" s="2596"/>
      <c r="AN56" s="2597"/>
      <c r="AO56" s="2597"/>
      <c r="AP56" s="2597"/>
      <c r="AQ56" s="2597"/>
      <c r="AR56" s="2597"/>
      <c r="AS56" s="2597"/>
      <c r="AT56" s="2597"/>
      <c r="AU56" s="2597"/>
      <c r="AV56" s="2597"/>
      <c r="AW56" s="2598"/>
      <c r="AX56" s="1385"/>
      <c r="AY56" s="2604"/>
      <c r="AZ56" s="2604"/>
      <c r="BA56" s="2604"/>
      <c r="BB56" s="2604"/>
      <c r="BC56" s="2604"/>
      <c r="BD56" s="2604"/>
      <c r="BE56" s="2604"/>
      <c r="BF56" s="2604"/>
      <c r="BG56" s="2604"/>
      <c r="BH56" s="2604"/>
      <c r="BI56" s="2604"/>
      <c r="BJ56" s="2604"/>
      <c r="BK56" s="2604"/>
      <c r="BL56" s="2604"/>
      <c r="BM56" s="2604"/>
      <c r="BN56" s="2604"/>
      <c r="BO56" s="2604"/>
      <c r="BP56" s="2604"/>
      <c r="BQ56" s="2604"/>
      <c r="BR56" s="2604"/>
      <c r="BS56" s="2604"/>
      <c r="BT56" s="2604"/>
      <c r="BU56" s="2604"/>
      <c r="BV56" s="2605"/>
      <c r="BW56" s="1051"/>
      <c r="BX56" s="2618"/>
      <c r="BY56" s="2617"/>
    </row>
    <row r="57" spans="2:77" x14ac:dyDescent="0.15">
      <c r="B57" s="1062"/>
      <c r="C57" s="1063"/>
      <c r="D57" s="1063"/>
      <c r="E57" s="1063"/>
      <c r="F57" s="1063"/>
      <c r="G57" s="1063"/>
      <c r="H57" s="1063"/>
      <c r="I57" s="1063"/>
      <c r="J57" s="1063"/>
      <c r="K57" s="1063"/>
      <c r="L57" s="1063"/>
      <c r="M57" s="1063"/>
      <c r="N57" s="1063"/>
      <c r="O57" s="1063"/>
      <c r="P57" s="1063"/>
      <c r="Q57" s="1063"/>
      <c r="R57" s="1063"/>
      <c r="S57" s="1063"/>
      <c r="T57" s="1063"/>
      <c r="U57" s="1063"/>
      <c r="V57" s="1063"/>
      <c r="W57" s="1063"/>
      <c r="X57" s="1063"/>
      <c r="Y57" s="1063"/>
      <c r="Z57" s="1063"/>
      <c r="AA57" s="1063"/>
      <c r="AB57" s="1063"/>
      <c r="AC57" s="1063"/>
      <c r="AD57" s="1063"/>
      <c r="AE57" s="1063"/>
      <c r="AF57" s="1063"/>
      <c r="AG57" s="1063"/>
      <c r="AH57" s="1063"/>
      <c r="AI57" s="1063"/>
      <c r="AJ57" s="1063"/>
      <c r="AK57" s="1064"/>
      <c r="AL57" s="1052"/>
      <c r="AM57" s="2599"/>
      <c r="AN57" s="2600"/>
      <c r="AO57" s="2600"/>
      <c r="AP57" s="2600"/>
      <c r="AQ57" s="2600"/>
      <c r="AR57" s="2600"/>
      <c r="AS57" s="2600"/>
      <c r="AT57" s="2600"/>
      <c r="AU57" s="2600"/>
      <c r="AV57" s="2600"/>
      <c r="AW57" s="2601"/>
      <c r="AX57" s="1385"/>
      <c r="AY57" s="2606"/>
      <c r="AZ57" s="2606"/>
      <c r="BA57" s="2606"/>
      <c r="BB57" s="2606"/>
      <c r="BC57" s="2606"/>
      <c r="BD57" s="2606"/>
      <c r="BE57" s="2606"/>
      <c r="BF57" s="2606"/>
      <c r="BG57" s="2606"/>
      <c r="BH57" s="2606"/>
      <c r="BI57" s="2606"/>
      <c r="BJ57" s="2606"/>
      <c r="BK57" s="2606"/>
      <c r="BL57" s="2606"/>
      <c r="BM57" s="2606"/>
      <c r="BN57" s="2606"/>
      <c r="BO57" s="2606"/>
      <c r="BP57" s="2606"/>
      <c r="BQ57" s="2606"/>
      <c r="BR57" s="2606"/>
      <c r="BS57" s="2606"/>
      <c r="BT57" s="2606"/>
      <c r="BU57" s="2606"/>
      <c r="BV57" s="2607"/>
      <c r="BW57" s="1051"/>
      <c r="BX57" s="2618"/>
      <c r="BY57" s="2617"/>
    </row>
    <row r="58" spans="2:77" ht="15" customHeight="1" x14ac:dyDescent="0.15">
      <c r="B58" s="1062"/>
      <c r="C58" s="1063"/>
      <c r="D58" s="1063"/>
      <c r="E58" s="1063"/>
      <c r="F58" s="1063"/>
      <c r="G58" s="1063"/>
      <c r="H58" s="1063"/>
      <c r="I58" s="1063"/>
      <c r="J58" s="1063"/>
      <c r="K58" s="1063"/>
      <c r="L58" s="1063"/>
      <c r="M58" s="1063"/>
      <c r="N58" s="1063"/>
      <c r="O58" s="1063"/>
      <c r="P58" s="1063"/>
      <c r="Q58" s="1063"/>
      <c r="R58" s="1063"/>
      <c r="S58" s="1063"/>
      <c r="T58" s="1063"/>
      <c r="U58" s="1063"/>
      <c r="V58" s="1063"/>
      <c r="W58" s="1063"/>
      <c r="X58" s="1063"/>
      <c r="Y58" s="1063"/>
      <c r="Z58" s="1063"/>
      <c r="AA58" s="1063"/>
      <c r="AB58" s="1063"/>
      <c r="AC58" s="1063"/>
      <c r="AD58" s="1063"/>
      <c r="AE58" s="1063"/>
      <c r="AF58" s="1063"/>
      <c r="AG58" s="1063"/>
      <c r="AH58" s="1063"/>
      <c r="AI58" s="1063"/>
      <c r="AJ58" s="1063"/>
      <c r="AK58" s="1064"/>
      <c r="AL58" s="1052"/>
      <c r="AM58" s="2593" t="str">
        <f>IF(AM50=0,""," 備考")</f>
        <v/>
      </c>
      <c r="AN58" s="2594"/>
      <c r="AO58" s="2594"/>
      <c r="AP58" s="2594"/>
      <c r="AQ58" s="2594"/>
      <c r="AR58" s="2594"/>
      <c r="AS58" s="2594"/>
      <c r="AT58" s="2594"/>
      <c r="AU58" s="2594"/>
      <c r="AV58" s="2594"/>
      <c r="AW58" s="2595"/>
      <c r="AX58" s="1386"/>
      <c r="AY58" s="2602" t="str">
        <f>IFERROR(IF(AM50=0,"",IF((VLOOKUP(AM50,活動記録写真用,BX58,FALSE))="","",VLOOKUP(AM50,活動記録写真用,BX58,FALSE))),"")</f>
        <v/>
      </c>
      <c r="AZ58" s="2602"/>
      <c r="BA58" s="2602"/>
      <c r="BB58" s="2602"/>
      <c r="BC58" s="2602"/>
      <c r="BD58" s="2602"/>
      <c r="BE58" s="2602"/>
      <c r="BF58" s="2602"/>
      <c r="BG58" s="2602"/>
      <c r="BH58" s="2602"/>
      <c r="BI58" s="2602"/>
      <c r="BJ58" s="2602"/>
      <c r="BK58" s="2602"/>
      <c r="BL58" s="2602"/>
      <c r="BM58" s="2602"/>
      <c r="BN58" s="2602"/>
      <c r="BO58" s="2602"/>
      <c r="BP58" s="2602"/>
      <c r="BQ58" s="2602"/>
      <c r="BR58" s="2602"/>
      <c r="BS58" s="2602"/>
      <c r="BT58" s="2602"/>
      <c r="BU58" s="2602"/>
      <c r="BV58" s="2603"/>
      <c r="BW58" s="1051"/>
      <c r="BX58" s="1066">
        <v>16</v>
      </c>
      <c r="BY58" s="1052"/>
    </row>
    <row r="59" spans="2:77" ht="15" customHeight="1" x14ac:dyDescent="0.15">
      <c r="B59" s="1062"/>
      <c r="C59" s="1063"/>
      <c r="D59" s="1063"/>
      <c r="E59" s="1063"/>
      <c r="F59" s="1063"/>
      <c r="G59" s="1063"/>
      <c r="H59" s="1063"/>
      <c r="I59" s="1063"/>
      <c r="J59" s="1063"/>
      <c r="K59" s="1063"/>
      <c r="L59" s="1063"/>
      <c r="M59" s="1063"/>
      <c r="N59" s="1063"/>
      <c r="O59" s="1063"/>
      <c r="P59" s="1063"/>
      <c r="Q59" s="1063"/>
      <c r="R59" s="1063"/>
      <c r="S59" s="1063"/>
      <c r="T59" s="1063"/>
      <c r="U59" s="1063"/>
      <c r="V59" s="1063"/>
      <c r="W59" s="1063"/>
      <c r="X59" s="1063"/>
      <c r="Y59" s="1063"/>
      <c r="Z59" s="1063"/>
      <c r="AA59" s="1063"/>
      <c r="AB59" s="1063"/>
      <c r="AC59" s="1063"/>
      <c r="AD59" s="1063"/>
      <c r="AE59" s="1063"/>
      <c r="AF59" s="1063"/>
      <c r="AG59" s="1063"/>
      <c r="AH59" s="1063"/>
      <c r="AI59" s="1063"/>
      <c r="AJ59" s="1063"/>
      <c r="AK59" s="1064"/>
      <c r="AL59" s="1052"/>
      <c r="AM59" s="2599"/>
      <c r="AN59" s="2600"/>
      <c r="AO59" s="2600"/>
      <c r="AP59" s="2600"/>
      <c r="AQ59" s="2600"/>
      <c r="AR59" s="2600"/>
      <c r="AS59" s="2600"/>
      <c r="AT59" s="2600"/>
      <c r="AU59" s="2600"/>
      <c r="AV59" s="2600"/>
      <c r="AW59" s="2601"/>
      <c r="AX59" s="1387"/>
      <c r="AY59" s="2606"/>
      <c r="AZ59" s="2606"/>
      <c r="BA59" s="2606"/>
      <c r="BB59" s="2606"/>
      <c r="BC59" s="2606"/>
      <c r="BD59" s="2606"/>
      <c r="BE59" s="2606"/>
      <c r="BF59" s="2606"/>
      <c r="BG59" s="2606"/>
      <c r="BH59" s="2606"/>
      <c r="BI59" s="2606"/>
      <c r="BJ59" s="2606"/>
      <c r="BK59" s="2606"/>
      <c r="BL59" s="2606"/>
      <c r="BM59" s="2606"/>
      <c r="BN59" s="2606"/>
      <c r="BO59" s="2606"/>
      <c r="BP59" s="2606"/>
      <c r="BQ59" s="2606"/>
      <c r="BR59" s="2606"/>
      <c r="BS59" s="2606"/>
      <c r="BT59" s="2606"/>
      <c r="BU59" s="2606"/>
      <c r="BV59" s="2607"/>
      <c r="BW59" s="1051"/>
      <c r="BX59" s="1052"/>
      <c r="BY59" s="1052"/>
    </row>
    <row r="60" spans="2:77" ht="15" customHeight="1" x14ac:dyDescent="0.15">
      <c r="B60" s="1062"/>
      <c r="C60" s="1063"/>
      <c r="D60" s="1063"/>
      <c r="E60" s="1063"/>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3"/>
      <c r="AD60" s="1063"/>
      <c r="AE60" s="1063"/>
      <c r="AF60" s="1063"/>
      <c r="AG60" s="1063"/>
      <c r="AH60" s="1063"/>
      <c r="AI60" s="1063"/>
      <c r="AJ60" s="1063"/>
      <c r="AK60" s="1064"/>
      <c r="AL60" s="1052"/>
      <c r="AM60" s="2619"/>
      <c r="AN60" s="2620"/>
      <c r="AO60" s="2620"/>
      <c r="AP60" s="2620"/>
      <c r="AQ60" s="2620"/>
      <c r="AR60" s="2620"/>
      <c r="AS60" s="2620"/>
      <c r="AT60" s="2620"/>
      <c r="AU60" s="2620"/>
      <c r="AV60" s="2620"/>
      <c r="AW60" s="2621"/>
      <c r="AX60" s="2622"/>
      <c r="AY60" s="2623"/>
      <c r="AZ60" s="2623"/>
      <c r="BA60" s="2623"/>
      <c r="BB60" s="2623"/>
      <c r="BC60" s="2623"/>
      <c r="BD60" s="2623"/>
      <c r="BE60" s="2623"/>
      <c r="BF60" s="2623"/>
      <c r="BG60" s="2623"/>
      <c r="BH60" s="2623"/>
      <c r="BI60" s="2623"/>
      <c r="BJ60" s="2623"/>
      <c r="BK60" s="2623"/>
      <c r="BL60" s="2623"/>
      <c r="BM60" s="2623"/>
      <c r="BN60" s="2623"/>
      <c r="BO60" s="2623"/>
      <c r="BP60" s="2623"/>
      <c r="BQ60" s="2623"/>
      <c r="BR60" s="2623"/>
      <c r="BS60" s="2623"/>
      <c r="BT60" s="2623"/>
      <c r="BU60" s="2623"/>
      <c r="BV60" s="2624"/>
      <c r="BW60" s="1051"/>
      <c r="BX60" s="1052"/>
      <c r="BY60" s="1052"/>
    </row>
    <row r="61" spans="2:77" ht="15" customHeight="1" x14ac:dyDescent="0.15">
      <c r="B61" s="1062"/>
      <c r="C61" s="1063"/>
      <c r="D61" s="1063"/>
      <c r="E61" s="1063"/>
      <c r="F61" s="1063"/>
      <c r="G61" s="1063"/>
      <c r="H61" s="1063"/>
      <c r="I61" s="1063"/>
      <c r="J61" s="1063"/>
      <c r="K61" s="1063"/>
      <c r="L61" s="1063"/>
      <c r="M61" s="1063"/>
      <c r="N61" s="1063"/>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4"/>
      <c r="AL61" s="1052"/>
      <c r="AM61" s="2619"/>
      <c r="AN61" s="2620"/>
      <c r="AO61" s="2620"/>
      <c r="AP61" s="2620"/>
      <c r="AQ61" s="2620"/>
      <c r="AR61" s="2620"/>
      <c r="AS61" s="2620"/>
      <c r="AT61" s="2620"/>
      <c r="AU61" s="2620"/>
      <c r="AV61" s="2620"/>
      <c r="AW61" s="2621"/>
      <c r="AX61" s="2622"/>
      <c r="AY61" s="2623"/>
      <c r="AZ61" s="2623"/>
      <c r="BA61" s="2623"/>
      <c r="BB61" s="2623"/>
      <c r="BC61" s="2623"/>
      <c r="BD61" s="2623"/>
      <c r="BE61" s="2623"/>
      <c r="BF61" s="2623"/>
      <c r="BG61" s="2623"/>
      <c r="BH61" s="2623"/>
      <c r="BI61" s="2623"/>
      <c r="BJ61" s="2623"/>
      <c r="BK61" s="2623"/>
      <c r="BL61" s="2623"/>
      <c r="BM61" s="2623"/>
      <c r="BN61" s="2623"/>
      <c r="BO61" s="2623"/>
      <c r="BP61" s="2623"/>
      <c r="BQ61" s="2623"/>
      <c r="BR61" s="2623"/>
      <c r="BS61" s="2623"/>
      <c r="BT61" s="2623"/>
      <c r="BU61" s="2623"/>
      <c r="BV61" s="2624"/>
      <c r="BW61" s="1051"/>
      <c r="BX61" s="1052"/>
      <c r="BY61" s="1052"/>
    </row>
    <row r="62" spans="2:77" ht="15" customHeight="1" x14ac:dyDescent="0.15">
      <c r="B62" s="1068"/>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70"/>
      <c r="AL62" s="1052"/>
      <c r="AM62" s="2619"/>
      <c r="AN62" s="2620"/>
      <c r="AO62" s="2620"/>
      <c r="AP62" s="2620"/>
      <c r="AQ62" s="2620"/>
      <c r="AR62" s="2620"/>
      <c r="AS62" s="2620"/>
      <c r="AT62" s="2620"/>
      <c r="AU62" s="2620"/>
      <c r="AV62" s="2620"/>
      <c r="AW62" s="2621"/>
      <c r="AX62" s="2622"/>
      <c r="AY62" s="2623"/>
      <c r="AZ62" s="2623"/>
      <c r="BA62" s="2623"/>
      <c r="BB62" s="2623"/>
      <c r="BC62" s="2623"/>
      <c r="BD62" s="2623"/>
      <c r="BE62" s="2623"/>
      <c r="BF62" s="2623"/>
      <c r="BG62" s="2623"/>
      <c r="BH62" s="2623"/>
      <c r="BI62" s="2623"/>
      <c r="BJ62" s="2623"/>
      <c r="BK62" s="2623"/>
      <c r="BL62" s="2623"/>
      <c r="BM62" s="2623"/>
      <c r="BN62" s="2623"/>
      <c r="BO62" s="2623"/>
      <c r="BP62" s="2623"/>
      <c r="BQ62" s="2623"/>
      <c r="BR62" s="2623"/>
      <c r="BS62" s="2623"/>
      <c r="BT62" s="2623"/>
      <c r="BU62" s="2623"/>
      <c r="BV62" s="2624"/>
      <c r="BW62" s="1051"/>
      <c r="BX62" s="1052"/>
      <c r="BY62" s="1052"/>
    </row>
    <row r="63" spans="2:77" ht="14.25" x14ac:dyDescent="0.15">
      <c r="B63" s="1052"/>
      <c r="C63" s="1052"/>
      <c r="D63" s="1053"/>
      <c r="E63" s="1052"/>
      <c r="F63" s="1052"/>
      <c r="G63" s="1052"/>
      <c r="H63" s="1052"/>
      <c r="I63" s="1052"/>
      <c r="J63" s="1052"/>
      <c r="K63" s="1052"/>
      <c r="L63" s="1052"/>
      <c r="M63" s="1052"/>
      <c r="N63" s="1052"/>
      <c r="O63" s="1052"/>
      <c r="P63" s="1052"/>
      <c r="Q63" s="1052"/>
      <c r="R63" s="1052"/>
      <c r="S63" s="1052"/>
      <c r="T63" s="1052"/>
      <c r="U63" s="1052"/>
      <c r="V63" s="1052"/>
      <c r="W63" s="1052"/>
      <c r="X63" s="1052"/>
      <c r="Y63" s="1052"/>
      <c r="Z63" s="1052"/>
      <c r="AA63" s="1052"/>
      <c r="AB63" s="1052"/>
      <c r="AC63" s="1052"/>
      <c r="AD63" s="1052"/>
      <c r="AE63" s="1052"/>
      <c r="AF63" s="1052"/>
      <c r="AG63" s="1052"/>
      <c r="AH63" s="1052"/>
      <c r="AI63" s="1052"/>
      <c r="AJ63" s="1052"/>
      <c r="AK63" s="1052"/>
      <c r="AL63" s="1052"/>
      <c r="AM63" s="1054"/>
      <c r="AN63" s="1054"/>
      <c r="AO63" s="1054"/>
      <c r="AP63" s="1054"/>
      <c r="AQ63" s="1054"/>
      <c r="AR63" s="1054"/>
      <c r="AS63" s="1054"/>
      <c r="AT63" s="1054"/>
      <c r="AU63" s="1054"/>
      <c r="AV63" s="1054"/>
      <c r="AW63" s="1054"/>
      <c r="AX63" s="1052"/>
      <c r="AY63" s="1052"/>
      <c r="AZ63" s="1052"/>
      <c r="BA63" s="1052"/>
      <c r="BB63" s="1052"/>
      <c r="BC63" s="1052"/>
      <c r="BD63" s="1052"/>
      <c r="BE63" s="1052"/>
      <c r="BF63" s="1052"/>
      <c r="BG63" s="1052"/>
      <c r="BH63" s="1052"/>
      <c r="BI63" s="1052"/>
      <c r="BJ63" s="1052"/>
      <c r="BK63" s="1052"/>
      <c r="BL63" s="1052"/>
      <c r="BM63" s="1052"/>
      <c r="BN63" s="1052"/>
      <c r="BO63" s="1052"/>
      <c r="BP63" s="1052"/>
      <c r="BQ63" s="1052"/>
      <c r="BR63" s="1052"/>
      <c r="BS63" s="1052"/>
      <c r="BT63" s="1052"/>
      <c r="BU63" s="1052"/>
      <c r="BV63" s="1052"/>
      <c r="BW63" s="1051"/>
      <c r="BX63" s="1052"/>
      <c r="BY63" s="1052"/>
    </row>
    <row r="64" spans="2:77" ht="14.25" x14ac:dyDescent="0.15">
      <c r="B64" s="1600" t="s">
        <v>6837</v>
      </c>
      <c r="C64" s="1052"/>
      <c r="D64" s="1052"/>
      <c r="E64" s="1052"/>
      <c r="F64" s="1052"/>
      <c r="G64" s="1052"/>
      <c r="H64" s="1052"/>
      <c r="I64" s="1052"/>
      <c r="J64" s="1052"/>
      <c r="K64" s="1052"/>
      <c r="L64" s="1052"/>
      <c r="M64" s="1052"/>
      <c r="N64" s="1052"/>
      <c r="O64" s="1052"/>
      <c r="P64" s="1052"/>
      <c r="Q64" s="1052"/>
      <c r="R64" s="1052"/>
      <c r="S64" s="1052"/>
      <c r="T64" s="1052"/>
      <c r="U64" s="1052"/>
      <c r="V64" s="1052"/>
      <c r="W64" s="1052"/>
      <c r="X64" s="1052"/>
      <c r="Y64" s="1052"/>
      <c r="Z64" s="1052"/>
      <c r="AA64" s="1052"/>
      <c r="AB64" s="1052"/>
      <c r="AC64" s="1052"/>
      <c r="AD64" s="1052"/>
      <c r="AE64" s="1052"/>
      <c r="AF64" s="1052"/>
      <c r="AG64" s="1052"/>
      <c r="AH64" s="1052"/>
      <c r="AI64" s="1052"/>
      <c r="AJ64" s="2614" t="str">
        <f>"〔　"&amp;'はじめに（PC）'!D$5&amp;"　〕"</f>
        <v>〔　〇〇〇〇組織　〕</v>
      </c>
      <c r="AK64" s="2614"/>
      <c r="AL64" s="2614"/>
      <c r="AM64" s="2614"/>
      <c r="AN64" s="2614"/>
      <c r="AO64" s="2614"/>
      <c r="AP64" s="2614"/>
      <c r="AQ64" s="2614"/>
      <c r="AR64" s="2614"/>
      <c r="AS64" s="2614"/>
      <c r="AT64" s="2614"/>
      <c r="AU64" s="2614"/>
      <c r="AV64" s="2614"/>
      <c r="AW64" s="2614"/>
      <c r="AX64" s="2614"/>
      <c r="AY64" s="2614"/>
      <c r="AZ64" s="2614"/>
      <c r="BA64" s="2614"/>
      <c r="BB64" s="2614"/>
      <c r="BC64" s="2614"/>
      <c r="BD64" s="2614"/>
      <c r="BE64" s="2614"/>
      <c r="BF64" s="2614"/>
      <c r="BG64" s="2614"/>
      <c r="BH64" s="1052"/>
      <c r="BI64" s="1052"/>
      <c r="BJ64" s="2609" t="str">
        <f>"〈"&amp;'はじめに（PC）'!D$4&amp;"〉"</f>
        <v>〈横手市〉</v>
      </c>
      <c r="BK64" s="2609"/>
      <c r="BL64" s="2609"/>
      <c r="BM64" s="2609"/>
      <c r="BN64" s="2609"/>
      <c r="BO64" s="2609"/>
      <c r="BP64" s="2609"/>
      <c r="BQ64" s="2610"/>
      <c r="BR64" s="2611"/>
      <c r="BS64" s="2612"/>
      <c r="BT64" s="2612"/>
      <c r="BU64" s="2612"/>
      <c r="BV64" s="2613"/>
      <c r="BW64" s="1051"/>
      <c r="BX64" s="1052"/>
      <c r="BY64" s="1052"/>
    </row>
    <row r="65" spans="2:77" x14ac:dyDescent="0.15">
      <c r="B65" s="1057"/>
      <c r="C65" s="1057"/>
      <c r="D65" s="1057"/>
      <c r="E65" s="1057"/>
      <c r="F65" s="1057"/>
      <c r="G65" s="1057"/>
      <c r="H65" s="1057"/>
      <c r="I65" s="1057"/>
      <c r="J65" s="1057"/>
      <c r="K65" s="1057"/>
      <c r="L65" s="1057"/>
      <c r="M65" s="1057"/>
      <c r="N65" s="1057"/>
      <c r="O65" s="1057"/>
      <c r="P65" s="1057"/>
      <c r="Q65" s="1057"/>
      <c r="R65" s="1057"/>
      <c r="S65" s="1057"/>
      <c r="T65" s="1057"/>
      <c r="U65" s="1057"/>
      <c r="V65" s="1057"/>
      <c r="W65" s="1057"/>
      <c r="X65" s="1057"/>
      <c r="Y65" s="1057"/>
      <c r="Z65" s="1057"/>
      <c r="AA65" s="1057"/>
      <c r="AB65" s="1057"/>
      <c r="AC65" s="1057"/>
      <c r="AD65" s="1057"/>
      <c r="AE65" s="1057"/>
      <c r="AF65" s="1057"/>
      <c r="AG65" s="1057"/>
      <c r="AH65" s="1057"/>
      <c r="AI65" s="1057"/>
      <c r="AJ65" s="1057"/>
      <c r="AK65" s="1057"/>
      <c r="AL65" s="1057"/>
      <c r="AM65" s="1058"/>
      <c r="AN65" s="1058"/>
      <c r="AO65" s="1058"/>
      <c r="AP65" s="1058"/>
      <c r="AQ65" s="1058"/>
      <c r="AR65" s="1058"/>
      <c r="AS65" s="1058"/>
      <c r="AT65" s="1058"/>
      <c r="AU65" s="1058"/>
      <c r="AV65" s="1058"/>
      <c r="AW65" s="1058"/>
      <c r="AX65" s="1057"/>
      <c r="AY65" s="1057"/>
      <c r="AZ65" s="1057"/>
      <c r="BA65" s="1057"/>
      <c r="BB65" s="1057"/>
      <c r="BC65" s="1057"/>
      <c r="BD65" s="1057"/>
      <c r="BE65" s="1057"/>
      <c r="BF65" s="1057"/>
      <c r="BG65" s="1057"/>
      <c r="BH65" s="1057"/>
      <c r="BI65" s="1057"/>
      <c r="BJ65" s="1057"/>
      <c r="BK65" s="1057"/>
      <c r="BL65" s="1057"/>
      <c r="BM65" s="1057"/>
      <c r="BN65" s="1057"/>
      <c r="BO65" s="1057"/>
      <c r="BP65" s="1057"/>
      <c r="BQ65" s="1057"/>
      <c r="BR65" s="1057"/>
      <c r="BS65" s="1057"/>
      <c r="BT65" s="1057"/>
      <c r="BU65" s="1057"/>
      <c r="BV65" s="1057"/>
      <c r="BW65" s="1056"/>
      <c r="BX65" s="1057"/>
      <c r="BY65" s="1057"/>
    </row>
    <row r="66" spans="2:77" ht="15" customHeight="1" x14ac:dyDescent="0.15">
      <c r="B66" s="2625" t="s">
        <v>6838</v>
      </c>
      <c r="C66" s="2625"/>
      <c r="D66" s="2625"/>
      <c r="E66" s="2625"/>
      <c r="F66" s="2625"/>
      <c r="G66" s="2625"/>
      <c r="H66" s="2627"/>
      <c r="I66" s="2627"/>
      <c r="J66" s="2627"/>
      <c r="K66" s="2627"/>
      <c r="L66" s="2627"/>
      <c r="M66" s="2627"/>
      <c r="N66" s="2627"/>
      <c r="O66" s="2627"/>
      <c r="P66" s="1379"/>
      <c r="Q66" s="1379"/>
      <c r="R66" s="1379"/>
      <c r="S66" s="1379"/>
      <c r="T66" s="1379"/>
      <c r="U66" s="1379"/>
      <c r="V66" s="1379"/>
      <c r="W66" s="1379"/>
      <c r="X66" s="1379"/>
      <c r="Y66" s="1379"/>
      <c r="Z66" s="1379"/>
      <c r="AA66" s="1379"/>
      <c r="AB66" s="1379"/>
      <c r="AC66" s="1379"/>
      <c r="AD66" s="1379"/>
      <c r="AE66" s="1379"/>
      <c r="AF66" s="1379"/>
      <c r="AG66" s="1379"/>
      <c r="AH66" s="1379"/>
      <c r="AI66" s="1379"/>
      <c r="AJ66" s="1379"/>
      <c r="AK66" s="1379"/>
      <c r="AL66" s="1052"/>
      <c r="AM66" s="2615" t="s">
        <v>6839</v>
      </c>
      <c r="AN66" s="2615"/>
      <c r="AO66" s="2615"/>
      <c r="AP66" s="2615"/>
      <c r="AQ66" s="2615"/>
      <c r="AR66" s="2615"/>
      <c r="AS66" s="2615"/>
      <c r="AT66" s="2615"/>
      <c r="AU66" s="2616" t="s">
        <v>625</v>
      </c>
      <c r="AV66" s="2616"/>
      <c r="AW66" s="2616"/>
      <c r="AX66" s="2616"/>
      <c r="AY66" s="2616"/>
      <c r="AZ66" s="2616"/>
      <c r="BA66" s="2616"/>
      <c r="BB66" s="2616"/>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1"/>
      <c r="BX66" s="1052"/>
      <c r="BY66" s="1052"/>
    </row>
    <row r="67" spans="2:77" ht="15" customHeight="1" x14ac:dyDescent="0.15">
      <c r="B67" s="1059"/>
      <c r="C67" s="1060"/>
      <c r="D67" s="1060"/>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1"/>
      <c r="AL67" s="1052"/>
      <c r="AM67" s="2608"/>
      <c r="AN67" s="2608"/>
      <c r="AO67" s="2608"/>
      <c r="AP67" s="2608"/>
      <c r="AQ67" s="2608"/>
      <c r="AR67" s="2608"/>
      <c r="AS67" s="2608"/>
      <c r="AT67" s="2608"/>
      <c r="AU67" s="2608"/>
      <c r="AV67" s="2608"/>
      <c r="AW67" s="2608"/>
      <c r="AX67" s="2608"/>
      <c r="AY67" s="2608"/>
      <c r="AZ67" s="2608"/>
      <c r="BA67" s="2608"/>
      <c r="BB67" s="2608"/>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1"/>
      <c r="BX67" s="1052"/>
      <c r="BY67" s="1052"/>
    </row>
    <row r="68" spans="2:77" ht="15" customHeight="1" x14ac:dyDescent="0.15">
      <c r="B68" s="1062"/>
      <c r="C68" s="1063"/>
      <c r="D68" s="1063"/>
      <c r="E68" s="1063"/>
      <c r="F68" s="1063"/>
      <c r="G68" s="1063"/>
      <c r="H68" s="1063"/>
      <c r="I68" s="1063"/>
      <c r="J68" s="1063"/>
      <c r="K68" s="1063"/>
      <c r="L68" s="1063"/>
      <c r="M68" s="1063"/>
      <c r="N68" s="1063"/>
      <c r="O68" s="1063"/>
      <c r="P68" s="1063"/>
      <c r="Q68" s="1063"/>
      <c r="R68" s="1063"/>
      <c r="S68" s="1063"/>
      <c r="T68" s="1063"/>
      <c r="U68" s="1063"/>
      <c r="V68" s="1063"/>
      <c r="W68" s="1063"/>
      <c r="X68" s="1063"/>
      <c r="Y68" s="1063"/>
      <c r="Z68" s="1063"/>
      <c r="AA68" s="1063"/>
      <c r="AB68" s="1063"/>
      <c r="AC68" s="1063"/>
      <c r="AD68" s="1063"/>
      <c r="AE68" s="1063"/>
      <c r="AF68" s="1063"/>
      <c r="AG68" s="1063"/>
      <c r="AH68" s="1063"/>
      <c r="AI68" s="1063"/>
      <c r="AJ68" s="1063"/>
      <c r="AK68" s="1064"/>
      <c r="AL68" s="1052"/>
      <c r="AM68" s="1380" t="str">
        <f>IF(AM67=0,""," 実施日")</f>
        <v/>
      </c>
      <c r="AN68" s="1381"/>
      <c r="AO68" s="1381"/>
      <c r="AP68" s="1381"/>
      <c r="AQ68" s="1381"/>
      <c r="AR68" s="1381"/>
      <c r="AS68" s="1381"/>
      <c r="AT68" s="1381"/>
      <c r="AU68" s="1381"/>
      <c r="AV68" s="1381"/>
      <c r="AW68" s="1382"/>
      <c r="AX68" s="1380"/>
      <c r="AY68" s="2589" t="str">
        <f>IFERROR(IF(AM67=0,"",VLOOKUP(AM67,活動記録写真用,BX68,FALSE)),"")</f>
        <v/>
      </c>
      <c r="AZ68" s="2589"/>
      <c r="BA68" s="2589"/>
      <c r="BB68" s="2589"/>
      <c r="BC68" s="2589"/>
      <c r="BD68" s="2589"/>
      <c r="BE68" s="2589"/>
      <c r="BF68" s="2589"/>
      <c r="BG68" s="2589"/>
      <c r="BH68" s="2589"/>
      <c r="BI68" s="2589"/>
      <c r="BJ68" s="2589"/>
      <c r="BK68" s="2589"/>
      <c r="BL68" s="2589"/>
      <c r="BM68" s="2589"/>
      <c r="BN68" s="2589"/>
      <c r="BO68" s="2589"/>
      <c r="BP68" s="2589"/>
      <c r="BQ68" s="2589"/>
      <c r="BR68" s="2589"/>
      <c r="BS68" s="2589"/>
      <c r="BT68" s="2589"/>
      <c r="BU68" s="2589"/>
      <c r="BV68" s="2590"/>
      <c r="BW68" s="1051"/>
      <c r="BX68" s="1065">
        <v>2</v>
      </c>
      <c r="BY68" s="1052"/>
    </row>
    <row r="69" spans="2:77" ht="15" customHeight="1" x14ac:dyDescent="0.15">
      <c r="B69" s="1062"/>
      <c r="C69" s="1063"/>
      <c r="D69" s="1063"/>
      <c r="E69" s="1063"/>
      <c r="F69" s="1063"/>
      <c r="G69" s="1063"/>
      <c r="H69" s="1063"/>
      <c r="I69" s="1063"/>
      <c r="J69" s="1063"/>
      <c r="K69" s="1063"/>
      <c r="L69" s="1063"/>
      <c r="M69" s="1063"/>
      <c r="N69" s="1063"/>
      <c r="O69" s="1063"/>
      <c r="P69" s="1063"/>
      <c r="Q69" s="1063"/>
      <c r="R69" s="1063"/>
      <c r="S69" s="1063"/>
      <c r="T69" s="1063"/>
      <c r="U69" s="1063"/>
      <c r="V69" s="1063"/>
      <c r="W69" s="1063"/>
      <c r="X69" s="1063"/>
      <c r="Y69" s="1063"/>
      <c r="Z69" s="1063"/>
      <c r="AA69" s="1063"/>
      <c r="AB69" s="1063"/>
      <c r="AC69" s="1063"/>
      <c r="AD69" s="1063"/>
      <c r="AE69" s="1063"/>
      <c r="AF69" s="1063"/>
      <c r="AG69" s="1063"/>
      <c r="AH69" s="1063"/>
      <c r="AI69" s="1063"/>
      <c r="AJ69" s="1063"/>
      <c r="AK69" s="1064"/>
      <c r="AL69" s="1052"/>
      <c r="AM69" s="1380" t="str">
        <f>IF(AM67=0,""," 支払区分")</f>
        <v/>
      </c>
      <c r="AN69" s="1383"/>
      <c r="AO69" s="1383"/>
      <c r="AP69" s="1383"/>
      <c r="AQ69" s="1383"/>
      <c r="AR69" s="1383"/>
      <c r="AS69" s="1383"/>
      <c r="AT69" s="1383"/>
      <c r="AU69" s="1383"/>
      <c r="AV69" s="1383"/>
      <c r="AW69" s="1382"/>
      <c r="AX69" s="1380"/>
      <c r="AY69" s="2591" t="str">
        <f>IFERROR(IF(AU67=0,"",IF(AU67=999,VLOOKUP(AM67,活動記録写真用,BY69,FALSE),VLOOKUP(AU67,【選択肢】!$T$3:$X$90,BX69,FALSE))),"")</f>
        <v/>
      </c>
      <c r="AZ69" s="2591"/>
      <c r="BA69" s="2591"/>
      <c r="BB69" s="2591"/>
      <c r="BC69" s="2591"/>
      <c r="BD69" s="2591"/>
      <c r="BE69" s="2591"/>
      <c r="BF69" s="2591"/>
      <c r="BG69" s="2591"/>
      <c r="BH69" s="2591"/>
      <c r="BI69" s="2591"/>
      <c r="BJ69" s="2591"/>
      <c r="BK69" s="2591"/>
      <c r="BL69" s="2591"/>
      <c r="BM69" s="2591"/>
      <c r="BN69" s="2591"/>
      <c r="BO69" s="2591"/>
      <c r="BP69" s="2591"/>
      <c r="BQ69" s="2591"/>
      <c r="BR69" s="2591"/>
      <c r="BS69" s="2591"/>
      <c r="BT69" s="2591"/>
      <c r="BU69" s="2591"/>
      <c r="BV69" s="2592"/>
      <c r="BW69" s="1051"/>
      <c r="BX69" s="1066">
        <v>2</v>
      </c>
      <c r="BY69" s="1067">
        <v>13</v>
      </c>
    </row>
    <row r="70" spans="2:77" ht="15" customHeight="1" x14ac:dyDescent="0.15">
      <c r="B70" s="1062"/>
      <c r="C70" s="1063"/>
      <c r="D70" s="1063"/>
      <c r="E70" s="1063"/>
      <c r="F70" s="1063"/>
      <c r="G70" s="1063"/>
      <c r="H70" s="1063"/>
      <c r="I70" s="1063"/>
      <c r="J70" s="1063"/>
      <c r="K70" s="1063"/>
      <c r="L70" s="1063"/>
      <c r="M70" s="1063"/>
      <c r="N70" s="1063"/>
      <c r="O70" s="1063"/>
      <c r="P70" s="1063"/>
      <c r="Q70" s="1063"/>
      <c r="R70" s="1063"/>
      <c r="S70" s="1063"/>
      <c r="T70" s="1063"/>
      <c r="U70" s="1063"/>
      <c r="V70" s="1063"/>
      <c r="W70" s="1063"/>
      <c r="X70" s="1063"/>
      <c r="Y70" s="1063"/>
      <c r="Z70" s="1063"/>
      <c r="AA70" s="1063"/>
      <c r="AB70" s="1063"/>
      <c r="AC70" s="1063"/>
      <c r="AD70" s="1063"/>
      <c r="AE70" s="1063"/>
      <c r="AF70" s="1063"/>
      <c r="AG70" s="1063"/>
      <c r="AH70" s="1063"/>
      <c r="AI70" s="1063"/>
      <c r="AJ70" s="1063"/>
      <c r="AK70" s="1064"/>
      <c r="AL70" s="1052"/>
      <c r="AM70" s="1380" t="str">
        <f>IF(AM67=0,""," 活動区分")</f>
        <v/>
      </c>
      <c r="AN70" s="1381"/>
      <c r="AO70" s="1381"/>
      <c r="AP70" s="1381"/>
      <c r="AQ70" s="1381"/>
      <c r="AR70" s="1381"/>
      <c r="AS70" s="1381"/>
      <c r="AT70" s="1381"/>
      <c r="AU70" s="1381"/>
      <c r="AV70" s="1381"/>
      <c r="AW70" s="1382"/>
      <c r="AX70" s="1380"/>
      <c r="AY70" s="2591" t="str">
        <f>IFERROR(IF(AU67=0,"",IF(AU67=999,VLOOKUP(AM67,活動記録写真用,BY70,FALSE),VLOOKUP(AU67,【選択肢】!$T$3:$X$90,BX70,FALSE))),"")</f>
        <v/>
      </c>
      <c r="AZ70" s="2591"/>
      <c r="BA70" s="2591"/>
      <c r="BB70" s="2591"/>
      <c r="BC70" s="2591"/>
      <c r="BD70" s="2591"/>
      <c r="BE70" s="2591"/>
      <c r="BF70" s="2591"/>
      <c r="BG70" s="2591"/>
      <c r="BH70" s="2591"/>
      <c r="BI70" s="2591"/>
      <c r="BJ70" s="2591"/>
      <c r="BK70" s="2591"/>
      <c r="BL70" s="2591"/>
      <c r="BM70" s="2591"/>
      <c r="BN70" s="2591"/>
      <c r="BO70" s="2591"/>
      <c r="BP70" s="2591"/>
      <c r="BQ70" s="2591"/>
      <c r="BR70" s="2591"/>
      <c r="BS70" s="2591"/>
      <c r="BT70" s="2591"/>
      <c r="BU70" s="2591"/>
      <c r="BV70" s="2592"/>
      <c r="BW70" s="1051"/>
      <c r="BX70" s="1066">
        <v>3</v>
      </c>
      <c r="BY70" s="1067">
        <v>14</v>
      </c>
    </row>
    <row r="71" spans="2:77" x14ac:dyDescent="0.15">
      <c r="B71" s="1062"/>
      <c r="C71" s="1063"/>
      <c r="D71" s="1063"/>
      <c r="E71" s="1063"/>
      <c r="F71" s="1063"/>
      <c r="G71" s="1063"/>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4"/>
      <c r="AL71" s="1052"/>
      <c r="AM71" s="2593" t="str">
        <f>IF(AM67=0,""," 活動項目")</f>
        <v/>
      </c>
      <c r="AN71" s="2594"/>
      <c r="AO71" s="2594"/>
      <c r="AP71" s="2594"/>
      <c r="AQ71" s="2594"/>
      <c r="AR71" s="2594"/>
      <c r="AS71" s="2594"/>
      <c r="AT71" s="2594"/>
      <c r="AU71" s="2594"/>
      <c r="AV71" s="2594"/>
      <c r="AW71" s="2595"/>
      <c r="AX71" s="1384"/>
      <c r="AY71" s="2602" t="str">
        <f>IFERROR(IF(AU67=0,"",IF(AU67=999,VLOOKUP(AM67,活動記録写真用,BY71,FALSE),VLOOKUP(AU67,【選択肢】!$T$3:$X$90,BX71,FALSE))),"")</f>
        <v/>
      </c>
      <c r="AZ71" s="2602"/>
      <c r="BA71" s="2602"/>
      <c r="BB71" s="2602"/>
      <c r="BC71" s="2602"/>
      <c r="BD71" s="2602"/>
      <c r="BE71" s="2602"/>
      <c r="BF71" s="2602"/>
      <c r="BG71" s="2602"/>
      <c r="BH71" s="2602"/>
      <c r="BI71" s="2602"/>
      <c r="BJ71" s="2602"/>
      <c r="BK71" s="2602"/>
      <c r="BL71" s="2602"/>
      <c r="BM71" s="2602"/>
      <c r="BN71" s="2602"/>
      <c r="BO71" s="2602"/>
      <c r="BP71" s="2602"/>
      <c r="BQ71" s="2602"/>
      <c r="BR71" s="2602"/>
      <c r="BS71" s="2602"/>
      <c r="BT71" s="2602"/>
      <c r="BU71" s="2602"/>
      <c r="BV71" s="2603"/>
      <c r="BW71" s="1051"/>
      <c r="BX71" s="2618">
        <v>5</v>
      </c>
      <c r="BY71" s="2617">
        <v>15</v>
      </c>
    </row>
    <row r="72" spans="2:77" x14ac:dyDescent="0.15">
      <c r="B72" s="1062"/>
      <c r="C72" s="1063"/>
      <c r="D72" s="1063"/>
      <c r="E72" s="1063"/>
      <c r="F72" s="1063"/>
      <c r="G72" s="1063"/>
      <c r="H72" s="1063"/>
      <c r="I72" s="1063"/>
      <c r="J72" s="1063"/>
      <c r="K72" s="1063"/>
      <c r="L72" s="1063"/>
      <c r="M72" s="1063"/>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3"/>
      <c r="AI72" s="1063"/>
      <c r="AJ72" s="1063"/>
      <c r="AK72" s="1064"/>
      <c r="AL72" s="1052"/>
      <c r="AM72" s="2596"/>
      <c r="AN72" s="2597"/>
      <c r="AO72" s="2597"/>
      <c r="AP72" s="2597"/>
      <c r="AQ72" s="2597"/>
      <c r="AR72" s="2597"/>
      <c r="AS72" s="2597"/>
      <c r="AT72" s="2597"/>
      <c r="AU72" s="2597"/>
      <c r="AV72" s="2597"/>
      <c r="AW72" s="2598"/>
      <c r="AX72" s="1385"/>
      <c r="AY72" s="2604"/>
      <c r="AZ72" s="2604"/>
      <c r="BA72" s="2604"/>
      <c r="BB72" s="2604"/>
      <c r="BC72" s="2604"/>
      <c r="BD72" s="2604"/>
      <c r="BE72" s="2604"/>
      <c r="BF72" s="2604"/>
      <c r="BG72" s="2604"/>
      <c r="BH72" s="2604"/>
      <c r="BI72" s="2604"/>
      <c r="BJ72" s="2604"/>
      <c r="BK72" s="2604"/>
      <c r="BL72" s="2604"/>
      <c r="BM72" s="2604"/>
      <c r="BN72" s="2604"/>
      <c r="BO72" s="2604"/>
      <c r="BP72" s="2604"/>
      <c r="BQ72" s="2604"/>
      <c r="BR72" s="2604"/>
      <c r="BS72" s="2604"/>
      <c r="BT72" s="2604"/>
      <c r="BU72" s="2604"/>
      <c r="BV72" s="2605"/>
      <c r="BW72" s="1051"/>
      <c r="BX72" s="2618"/>
      <c r="BY72" s="2617"/>
    </row>
    <row r="73" spans="2:77" x14ac:dyDescent="0.15">
      <c r="B73" s="1062"/>
      <c r="C73" s="1063"/>
      <c r="D73" s="1063"/>
      <c r="E73" s="1063"/>
      <c r="F73" s="1063"/>
      <c r="G73" s="1063"/>
      <c r="H73" s="1063"/>
      <c r="I73" s="1063"/>
      <c r="J73" s="1063"/>
      <c r="K73" s="1063"/>
      <c r="L73" s="1063"/>
      <c r="M73" s="1063"/>
      <c r="N73" s="1063"/>
      <c r="O73" s="1063"/>
      <c r="P73" s="1063"/>
      <c r="Q73" s="1063"/>
      <c r="R73" s="1063"/>
      <c r="S73" s="1063"/>
      <c r="T73" s="1063"/>
      <c r="U73" s="1063"/>
      <c r="V73" s="1063"/>
      <c r="W73" s="1063"/>
      <c r="X73" s="1063"/>
      <c r="Y73" s="1063"/>
      <c r="Z73" s="1063"/>
      <c r="AA73" s="1063"/>
      <c r="AB73" s="1063"/>
      <c r="AC73" s="1063"/>
      <c r="AD73" s="1063"/>
      <c r="AE73" s="1063"/>
      <c r="AF73" s="1063"/>
      <c r="AG73" s="1063"/>
      <c r="AH73" s="1063"/>
      <c r="AI73" s="1063"/>
      <c r="AJ73" s="1063"/>
      <c r="AK73" s="1064"/>
      <c r="AL73" s="1052"/>
      <c r="AM73" s="2596"/>
      <c r="AN73" s="2597"/>
      <c r="AO73" s="2597"/>
      <c r="AP73" s="2597"/>
      <c r="AQ73" s="2597"/>
      <c r="AR73" s="2597"/>
      <c r="AS73" s="2597"/>
      <c r="AT73" s="2597"/>
      <c r="AU73" s="2597"/>
      <c r="AV73" s="2597"/>
      <c r="AW73" s="2598"/>
      <c r="AX73" s="1385"/>
      <c r="AY73" s="2604"/>
      <c r="AZ73" s="2604"/>
      <c r="BA73" s="2604"/>
      <c r="BB73" s="2604"/>
      <c r="BC73" s="2604"/>
      <c r="BD73" s="2604"/>
      <c r="BE73" s="2604"/>
      <c r="BF73" s="2604"/>
      <c r="BG73" s="2604"/>
      <c r="BH73" s="2604"/>
      <c r="BI73" s="2604"/>
      <c r="BJ73" s="2604"/>
      <c r="BK73" s="2604"/>
      <c r="BL73" s="2604"/>
      <c r="BM73" s="2604"/>
      <c r="BN73" s="2604"/>
      <c r="BO73" s="2604"/>
      <c r="BP73" s="2604"/>
      <c r="BQ73" s="2604"/>
      <c r="BR73" s="2604"/>
      <c r="BS73" s="2604"/>
      <c r="BT73" s="2604"/>
      <c r="BU73" s="2604"/>
      <c r="BV73" s="2605"/>
      <c r="BW73" s="1051"/>
      <c r="BX73" s="2618"/>
      <c r="BY73" s="2617"/>
    </row>
    <row r="74" spans="2:77" x14ac:dyDescent="0.15">
      <c r="B74" s="1062"/>
      <c r="C74" s="1063"/>
      <c r="D74" s="1063"/>
      <c r="E74" s="1063"/>
      <c r="F74" s="1063"/>
      <c r="G74" s="1063"/>
      <c r="H74" s="1063"/>
      <c r="I74" s="1063"/>
      <c r="J74" s="1063"/>
      <c r="K74" s="1063"/>
      <c r="L74" s="1063"/>
      <c r="M74" s="1063"/>
      <c r="N74" s="1063"/>
      <c r="O74" s="1063"/>
      <c r="P74" s="1063"/>
      <c r="Q74" s="1063"/>
      <c r="R74" s="1063"/>
      <c r="S74" s="1063"/>
      <c r="T74" s="1063"/>
      <c r="U74" s="1063"/>
      <c r="V74" s="1063"/>
      <c r="W74" s="1063"/>
      <c r="X74" s="1063"/>
      <c r="Y74" s="1063"/>
      <c r="Z74" s="1063"/>
      <c r="AA74" s="1063"/>
      <c r="AB74" s="1063"/>
      <c r="AC74" s="1063"/>
      <c r="AD74" s="1063"/>
      <c r="AE74" s="1063"/>
      <c r="AF74" s="1063"/>
      <c r="AG74" s="1063"/>
      <c r="AH74" s="1063"/>
      <c r="AI74" s="1063"/>
      <c r="AJ74" s="1063"/>
      <c r="AK74" s="1064"/>
      <c r="AL74" s="1052"/>
      <c r="AM74" s="2599"/>
      <c r="AN74" s="2600"/>
      <c r="AO74" s="2600"/>
      <c r="AP74" s="2600"/>
      <c r="AQ74" s="2600"/>
      <c r="AR74" s="2600"/>
      <c r="AS74" s="2600"/>
      <c r="AT74" s="2600"/>
      <c r="AU74" s="2600"/>
      <c r="AV74" s="2600"/>
      <c r="AW74" s="2601"/>
      <c r="AX74" s="1385"/>
      <c r="AY74" s="2606"/>
      <c r="AZ74" s="2606"/>
      <c r="BA74" s="2606"/>
      <c r="BB74" s="2606"/>
      <c r="BC74" s="2606"/>
      <c r="BD74" s="2606"/>
      <c r="BE74" s="2606"/>
      <c r="BF74" s="2606"/>
      <c r="BG74" s="2606"/>
      <c r="BH74" s="2606"/>
      <c r="BI74" s="2606"/>
      <c r="BJ74" s="2606"/>
      <c r="BK74" s="2606"/>
      <c r="BL74" s="2606"/>
      <c r="BM74" s="2606"/>
      <c r="BN74" s="2606"/>
      <c r="BO74" s="2606"/>
      <c r="BP74" s="2606"/>
      <c r="BQ74" s="2606"/>
      <c r="BR74" s="2606"/>
      <c r="BS74" s="2606"/>
      <c r="BT74" s="2606"/>
      <c r="BU74" s="2606"/>
      <c r="BV74" s="2607"/>
      <c r="BW74" s="1051"/>
      <c r="BX74" s="2618"/>
      <c r="BY74" s="2617"/>
    </row>
    <row r="75" spans="2:77" ht="15" customHeight="1" x14ac:dyDescent="0.15">
      <c r="B75" s="1062"/>
      <c r="C75" s="1063"/>
      <c r="D75" s="1063"/>
      <c r="E75" s="1063"/>
      <c r="F75" s="1063"/>
      <c r="G75" s="1063"/>
      <c r="H75" s="1063"/>
      <c r="I75" s="1063"/>
      <c r="J75" s="1063"/>
      <c r="K75" s="1063"/>
      <c r="L75" s="1063"/>
      <c r="M75" s="1063"/>
      <c r="N75" s="1063"/>
      <c r="O75" s="1063"/>
      <c r="P75" s="1063"/>
      <c r="Q75" s="1063"/>
      <c r="R75" s="1063"/>
      <c r="S75" s="1063"/>
      <c r="T75" s="1063"/>
      <c r="U75" s="1063"/>
      <c r="V75" s="1063"/>
      <c r="W75" s="1063"/>
      <c r="X75" s="1063"/>
      <c r="Y75" s="1063"/>
      <c r="Z75" s="1063"/>
      <c r="AA75" s="1063"/>
      <c r="AB75" s="1063"/>
      <c r="AC75" s="1063"/>
      <c r="AD75" s="1063"/>
      <c r="AE75" s="1063"/>
      <c r="AF75" s="1063"/>
      <c r="AG75" s="1063"/>
      <c r="AH75" s="1063"/>
      <c r="AI75" s="1063"/>
      <c r="AJ75" s="1063"/>
      <c r="AK75" s="1064"/>
      <c r="AL75" s="1052"/>
      <c r="AM75" s="2593" t="str">
        <f>IF(AM67=0,""," 備考")</f>
        <v/>
      </c>
      <c r="AN75" s="2594"/>
      <c r="AO75" s="2594"/>
      <c r="AP75" s="2594"/>
      <c r="AQ75" s="2594"/>
      <c r="AR75" s="2594"/>
      <c r="AS75" s="2594"/>
      <c r="AT75" s="2594"/>
      <c r="AU75" s="2594"/>
      <c r="AV75" s="2594"/>
      <c r="AW75" s="2595"/>
      <c r="AX75" s="1386"/>
      <c r="AY75" s="2602" t="str">
        <f>IFERROR(IF(AM67=0,"",IF((VLOOKUP(AM67,活動記録写真用,BX75,FALSE))="","",VLOOKUP(AM67,活動記録写真用,BX75,FALSE))),"")</f>
        <v/>
      </c>
      <c r="AZ75" s="2602"/>
      <c r="BA75" s="2602"/>
      <c r="BB75" s="2602"/>
      <c r="BC75" s="2602"/>
      <c r="BD75" s="2602"/>
      <c r="BE75" s="2602"/>
      <c r="BF75" s="2602"/>
      <c r="BG75" s="2602"/>
      <c r="BH75" s="2602"/>
      <c r="BI75" s="2602"/>
      <c r="BJ75" s="2602"/>
      <c r="BK75" s="2602"/>
      <c r="BL75" s="2602"/>
      <c r="BM75" s="2602"/>
      <c r="BN75" s="2602"/>
      <c r="BO75" s="2602"/>
      <c r="BP75" s="2602"/>
      <c r="BQ75" s="2602"/>
      <c r="BR75" s="2602"/>
      <c r="BS75" s="2602"/>
      <c r="BT75" s="2602"/>
      <c r="BU75" s="2602"/>
      <c r="BV75" s="2603"/>
      <c r="BW75" s="1051"/>
      <c r="BX75" s="1066">
        <v>16</v>
      </c>
      <c r="BY75" s="1052"/>
    </row>
    <row r="76" spans="2:77" ht="15" customHeight="1" x14ac:dyDescent="0.15">
      <c r="B76" s="1062"/>
      <c r="C76" s="1063"/>
      <c r="D76" s="1063"/>
      <c r="E76" s="1063"/>
      <c r="F76" s="1063"/>
      <c r="G76" s="1063"/>
      <c r="H76" s="1063"/>
      <c r="I76" s="1063"/>
      <c r="J76" s="1063"/>
      <c r="K76" s="1063"/>
      <c r="L76" s="1063"/>
      <c r="M76" s="1063"/>
      <c r="N76" s="1063"/>
      <c r="O76" s="1063"/>
      <c r="P76" s="1063"/>
      <c r="Q76" s="1063"/>
      <c r="R76" s="1063"/>
      <c r="S76" s="1063"/>
      <c r="T76" s="1063"/>
      <c r="U76" s="1063"/>
      <c r="V76" s="1063"/>
      <c r="W76" s="1063"/>
      <c r="X76" s="1063"/>
      <c r="Y76" s="1063"/>
      <c r="Z76" s="1063"/>
      <c r="AA76" s="1063"/>
      <c r="AB76" s="1063"/>
      <c r="AC76" s="1063"/>
      <c r="AD76" s="1063"/>
      <c r="AE76" s="1063"/>
      <c r="AF76" s="1063"/>
      <c r="AG76" s="1063"/>
      <c r="AH76" s="1063"/>
      <c r="AI76" s="1063"/>
      <c r="AJ76" s="1063"/>
      <c r="AK76" s="1064"/>
      <c r="AL76" s="1052"/>
      <c r="AM76" s="2599"/>
      <c r="AN76" s="2600"/>
      <c r="AO76" s="2600"/>
      <c r="AP76" s="2600"/>
      <c r="AQ76" s="2600"/>
      <c r="AR76" s="2600"/>
      <c r="AS76" s="2600"/>
      <c r="AT76" s="2600"/>
      <c r="AU76" s="2600"/>
      <c r="AV76" s="2600"/>
      <c r="AW76" s="2601"/>
      <c r="AX76" s="1387"/>
      <c r="AY76" s="2606"/>
      <c r="AZ76" s="2606"/>
      <c r="BA76" s="2606"/>
      <c r="BB76" s="2606"/>
      <c r="BC76" s="2606"/>
      <c r="BD76" s="2606"/>
      <c r="BE76" s="2606"/>
      <c r="BF76" s="2606"/>
      <c r="BG76" s="2606"/>
      <c r="BH76" s="2606"/>
      <c r="BI76" s="2606"/>
      <c r="BJ76" s="2606"/>
      <c r="BK76" s="2606"/>
      <c r="BL76" s="2606"/>
      <c r="BM76" s="2606"/>
      <c r="BN76" s="2606"/>
      <c r="BO76" s="2606"/>
      <c r="BP76" s="2606"/>
      <c r="BQ76" s="2606"/>
      <c r="BR76" s="2606"/>
      <c r="BS76" s="2606"/>
      <c r="BT76" s="2606"/>
      <c r="BU76" s="2606"/>
      <c r="BV76" s="2607"/>
      <c r="BW76" s="1051"/>
      <c r="BX76" s="1052"/>
      <c r="BY76" s="1052"/>
    </row>
    <row r="77" spans="2:77" ht="15" customHeight="1" x14ac:dyDescent="0.15">
      <c r="B77" s="1062"/>
      <c r="C77" s="1063"/>
      <c r="D77" s="1063"/>
      <c r="E77" s="1063"/>
      <c r="F77" s="1063"/>
      <c r="G77" s="1063"/>
      <c r="H77" s="1063"/>
      <c r="I77" s="1063"/>
      <c r="J77" s="1063"/>
      <c r="K77" s="1063"/>
      <c r="L77" s="1063"/>
      <c r="M77" s="1063"/>
      <c r="N77" s="1063"/>
      <c r="O77" s="1063"/>
      <c r="P77" s="1063"/>
      <c r="Q77" s="1063"/>
      <c r="R77" s="1063"/>
      <c r="S77" s="1063"/>
      <c r="T77" s="1063"/>
      <c r="U77" s="1063"/>
      <c r="V77" s="1063"/>
      <c r="W77" s="1063"/>
      <c r="X77" s="1063"/>
      <c r="Y77" s="1063"/>
      <c r="Z77" s="1063"/>
      <c r="AA77" s="1063"/>
      <c r="AB77" s="1063"/>
      <c r="AC77" s="1063"/>
      <c r="AD77" s="1063"/>
      <c r="AE77" s="1063"/>
      <c r="AF77" s="1063"/>
      <c r="AG77" s="1063"/>
      <c r="AH77" s="1063"/>
      <c r="AI77" s="1063"/>
      <c r="AJ77" s="1063"/>
      <c r="AK77" s="1064"/>
      <c r="AL77" s="1052"/>
      <c r="AM77" s="2619"/>
      <c r="AN77" s="2620"/>
      <c r="AO77" s="2620"/>
      <c r="AP77" s="2620"/>
      <c r="AQ77" s="2620"/>
      <c r="AR77" s="2620"/>
      <c r="AS77" s="2620"/>
      <c r="AT77" s="2620"/>
      <c r="AU77" s="2620"/>
      <c r="AV77" s="2620"/>
      <c r="AW77" s="2621"/>
      <c r="AX77" s="2622"/>
      <c r="AY77" s="2623"/>
      <c r="AZ77" s="2623"/>
      <c r="BA77" s="2623"/>
      <c r="BB77" s="2623"/>
      <c r="BC77" s="2623"/>
      <c r="BD77" s="2623"/>
      <c r="BE77" s="2623"/>
      <c r="BF77" s="2623"/>
      <c r="BG77" s="2623"/>
      <c r="BH77" s="2623"/>
      <c r="BI77" s="2623"/>
      <c r="BJ77" s="2623"/>
      <c r="BK77" s="2623"/>
      <c r="BL77" s="2623"/>
      <c r="BM77" s="2623"/>
      <c r="BN77" s="2623"/>
      <c r="BO77" s="2623"/>
      <c r="BP77" s="2623"/>
      <c r="BQ77" s="2623"/>
      <c r="BR77" s="2623"/>
      <c r="BS77" s="2623"/>
      <c r="BT77" s="2623"/>
      <c r="BU77" s="2623"/>
      <c r="BV77" s="2624"/>
      <c r="BW77" s="1051"/>
      <c r="BX77" s="1052"/>
      <c r="BY77" s="1052"/>
    </row>
    <row r="78" spans="2:77" ht="15" customHeight="1" x14ac:dyDescent="0.15">
      <c r="B78" s="1062"/>
      <c r="C78" s="1063"/>
      <c r="D78" s="1063"/>
      <c r="E78" s="1063"/>
      <c r="F78" s="1063"/>
      <c r="G78" s="1063"/>
      <c r="H78" s="1063"/>
      <c r="I78" s="1063"/>
      <c r="J78" s="1063"/>
      <c r="K78" s="1063"/>
      <c r="L78" s="1063"/>
      <c r="M78" s="1063"/>
      <c r="N78" s="1063"/>
      <c r="O78" s="1063"/>
      <c r="P78" s="1063"/>
      <c r="Q78" s="1063"/>
      <c r="R78" s="1063"/>
      <c r="S78" s="1063"/>
      <c r="T78" s="1063"/>
      <c r="U78" s="1063"/>
      <c r="V78" s="1063"/>
      <c r="W78" s="1063"/>
      <c r="X78" s="1063"/>
      <c r="Y78" s="1063"/>
      <c r="Z78" s="1063"/>
      <c r="AA78" s="1063"/>
      <c r="AB78" s="1063"/>
      <c r="AC78" s="1063"/>
      <c r="AD78" s="1063"/>
      <c r="AE78" s="1063"/>
      <c r="AF78" s="1063"/>
      <c r="AG78" s="1063"/>
      <c r="AH78" s="1063"/>
      <c r="AI78" s="1063"/>
      <c r="AJ78" s="1063"/>
      <c r="AK78" s="1064"/>
      <c r="AL78" s="1052"/>
      <c r="AM78" s="2619"/>
      <c r="AN78" s="2620"/>
      <c r="AO78" s="2620"/>
      <c r="AP78" s="2620"/>
      <c r="AQ78" s="2620"/>
      <c r="AR78" s="2620"/>
      <c r="AS78" s="2620"/>
      <c r="AT78" s="2620"/>
      <c r="AU78" s="2620"/>
      <c r="AV78" s="2620"/>
      <c r="AW78" s="2621"/>
      <c r="AX78" s="2622"/>
      <c r="AY78" s="2623"/>
      <c r="AZ78" s="2623"/>
      <c r="BA78" s="2623"/>
      <c r="BB78" s="2623"/>
      <c r="BC78" s="2623"/>
      <c r="BD78" s="2623"/>
      <c r="BE78" s="2623"/>
      <c r="BF78" s="2623"/>
      <c r="BG78" s="2623"/>
      <c r="BH78" s="2623"/>
      <c r="BI78" s="2623"/>
      <c r="BJ78" s="2623"/>
      <c r="BK78" s="2623"/>
      <c r="BL78" s="2623"/>
      <c r="BM78" s="2623"/>
      <c r="BN78" s="2623"/>
      <c r="BO78" s="2623"/>
      <c r="BP78" s="2623"/>
      <c r="BQ78" s="2623"/>
      <c r="BR78" s="2623"/>
      <c r="BS78" s="2623"/>
      <c r="BT78" s="2623"/>
      <c r="BU78" s="2623"/>
      <c r="BV78" s="2624"/>
      <c r="BW78" s="1051"/>
      <c r="BX78" s="1052"/>
      <c r="BY78" s="1052"/>
    </row>
    <row r="79" spans="2:77" ht="15" customHeight="1" x14ac:dyDescent="0.15">
      <c r="B79" s="1068"/>
      <c r="C79" s="1069"/>
      <c r="D79" s="1069"/>
      <c r="E79" s="1069"/>
      <c r="F79" s="1069"/>
      <c r="G79" s="1069"/>
      <c r="H79" s="1069"/>
      <c r="I79" s="1069"/>
      <c r="J79" s="1069"/>
      <c r="K79" s="1069"/>
      <c r="L79" s="1069"/>
      <c r="M79" s="1069"/>
      <c r="N79" s="1069"/>
      <c r="O79" s="1069"/>
      <c r="P79" s="1069"/>
      <c r="Q79" s="1069"/>
      <c r="R79" s="1069"/>
      <c r="S79" s="1069"/>
      <c r="T79" s="1069"/>
      <c r="U79" s="1069"/>
      <c r="V79" s="1069"/>
      <c r="W79" s="1069"/>
      <c r="X79" s="1069"/>
      <c r="Y79" s="1069"/>
      <c r="Z79" s="1069"/>
      <c r="AA79" s="1069"/>
      <c r="AB79" s="1069"/>
      <c r="AC79" s="1069"/>
      <c r="AD79" s="1069"/>
      <c r="AE79" s="1069"/>
      <c r="AF79" s="1069"/>
      <c r="AG79" s="1069"/>
      <c r="AH79" s="1069"/>
      <c r="AI79" s="1069"/>
      <c r="AJ79" s="1069"/>
      <c r="AK79" s="1070"/>
      <c r="AL79" s="1052"/>
      <c r="AM79" s="2619"/>
      <c r="AN79" s="2620"/>
      <c r="AO79" s="2620"/>
      <c r="AP79" s="2620"/>
      <c r="AQ79" s="2620"/>
      <c r="AR79" s="2620"/>
      <c r="AS79" s="2620"/>
      <c r="AT79" s="2620"/>
      <c r="AU79" s="2620"/>
      <c r="AV79" s="2620"/>
      <c r="AW79" s="2621"/>
      <c r="AX79" s="2622"/>
      <c r="AY79" s="2623"/>
      <c r="AZ79" s="2623"/>
      <c r="BA79" s="2623"/>
      <c r="BB79" s="2623"/>
      <c r="BC79" s="2623"/>
      <c r="BD79" s="2623"/>
      <c r="BE79" s="2623"/>
      <c r="BF79" s="2623"/>
      <c r="BG79" s="2623"/>
      <c r="BH79" s="2623"/>
      <c r="BI79" s="2623"/>
      <c r="BJ79" s="2623"/>
      <c r="BK79" s="2623"/>
      <c r="BL79" s="2623"/>
      <c r="BM79" s="2623"/>
      <c r="BN79" s="2623"/>
      <c r="BO79" s="2623"/>
      <c r="BP79" s="2623"/>
      <c r="BQ79" s="2623"/>
      <c r="BR79" s="2623"/>
      <c r="BS79" s="2623"/>
      <c r="BT79" s="2623"/>
      <c r="BU79" s="2623"/>
      <c r="BV79" s="2624"/>
      <c r="BW79" s="1051"/>
      <c r="BX79" s="1052"/>
      <c r="BY79" s="1052"/>
    </row>
    <row r="80" spans="2:77" x14ac:dyDescent="0.15">
      <c r="B80" s="1072"/>
      <c r="C80" s="1072"/>
      <c r="D80" s="1072"/>
      <c r="E80" s="1072"/>
      <c r="F80" s="1072"/>
      <c r="G80" s="1072"/>
      <c r="H80" s="1072"/>
      <c r="I80" s="1072"/>
      <c r="J80" s="1072"/>
      <c r="K80" s="1072"/>
      <c r="L80" s="1072"/>
      <c r="M80" s="1072"/>
      <c r="N80" s="1072"/>
      <c r="O80" s="1072"/>
      <c r="P80" s="1072"/>
      <c r="Q80" s="1072"/>
      <c r="R80" s="1072"/>
      <c r="S80" s="1072"/>
      <c r="T80" s="1072"/>
      <c r="U80" s="1072"/>
      <c r="V80" s="1072"/>
      <c r="W80" s="1072"/>
      <c r="X80" s="1072"/>
      <c r="Y80" s="1072"/>
      <c r="Z80" s="1072"/>
      <c r="AA80" s="1072"/>
      <c r="AB80" s="1072"/>
      <c r="AC80" s="1072"/>
      <c r="AD80" s="1072"/>
      <c r="AE80" s="1072"/>
      <c r="AF80" s="1072"/>
      <c r="AG80" s="1072"/>
      <c r="AH80" s="1072"/>
      <c r="AI80" s="1072"/>
      <c r="AJ80" s="1072"/>
      <c r="AK80" s="1072"/>
      <c r="AL80" s="1072"/>
      <c r="AM80" s="1073"/>
      <c r="AN80" s="1073"/>
      <c r="AO80" s="1073"/>
      <c r="AP80" s="1073"/>
      <c r="AQ80" s="1073"/>
      <c r="AR80" s="1073"/>
      <c r="AS80" s="1073"/>
      <c r="AT80" s="1073"/>
      <c r="AU80" s="1073"/>
      <c r="AV80" s="1073"/>
      <c r="AW80" s="1073"/>
      <c r="AX80" s="1072"/>
      <c r="AY80" s="1072"/>
      <c r="AZ80" s="1072"/>
      <c r="BA80" s="1072"/>
      <c r="BB80" s="1072"/>
      <c r="BC80" s="1072"/>
      <c r="BD80" s="1072"/>
      <c r="BE80" s="1072"/>
      <c r="BF80" s="1072"/>
      <c r="BG80" s="1072"/>
      <c r="BH80" s="1072"/>
      <c r="BI80" s="1072"/>
      <c r="BJ80" s="1072"/>
      <c r="BK80" s="1072"/>
      <c r="BL80" s="1072"/>
      <c r="BM80" s="1072"/>
      <c r="BN80" s="1072"/>
      <c r="BO80" s="1072"/>
      <c r="BP80" s="1072"/>
      <c r="BQ80" s="1072"/>
      <c r="BR80" s="1072"/>
      <c r="BS80" s="1072"/>
      <c r="BT80" s="1072"/>
      <c r="BU80" s="1072"/>
      <c r="BV80" s="1072"/>
      <c r="BW80" s="1071"/>
      <c r="BX80" s="1072"/>
      <c r="BY80" s="1072"/>
    </row>
    <row r="81" spans="2:77" ht="15" customHeight="1" x14ac:dyDescent="0.15">
      <c r="B81" s="2625" t="s">
        <v>6838</v>
      </c>
      <c r="C81" s="2625"/>
      <c r="D81" s="2625"/>
      <c r="E81" s="2625"/>
      <c r="F81" s="2625"/>
      <c r="G81" s="2625"/>
      <c r="H81" s="2627"/>
      <c r="I81" s="2627"/>
      <c r="J81" s="2627"/>
      <c r="K81" s="2627"/>
      <c r="L81" s="2627"/>
      <c r="M81" s="2627"/>
      <c r="N81" s="2627"/>
      <c r="O81" s="2627"/>
      <c r="P81" s="1379"/>
      <c r="Q81" s="1379"/>
      <c r="R81" s="1379"/>
      <c r="S81" s="1379"/>
      <c r="T81" s="1379"/>
      <c r="U81" s="1379"/>
      <c r="V81" s="1379"/>
      <c r="W81" s="1379"/>
      <c r="X81" s="1379"/>
      <c r="Y81" s="1379"/>
      <c r="Z81" s="1379"/>
      <c r="AA81" s="1379"/>
      <c r="AB81" s="1379"/>
      <c r="AC81" s="1379"/>
      <c r="AD81" s="1379"/>
      <c r="AE81" s="1379"/>
      <c r="AF81" s="1379"/>
      <c r="AG81" s="1379"/>
      <c r="AH81" s="1379"/>
      <c r="AI81" s="1379"/>
      <c r="AJ81" s="1379"/>
      <c r="AK81" s="1379"/>
      <c r="AL81" s="1052"/>
      <c r="AM81" s="2615" t="s">
        <v>6839</v>
      </c>
      <c r="AN81" s="2615"/>
      <c r="AO81" s="2615"/>
      <c r="AP81" s="2615"/>
      <c r="AQ81" s="2615"/>
      <c r="AR81" s="2615"/>
      <c r="AS81" s="2615"/>
      <c r="AT81" s="2615"/>
      <c r="AU81" s="2616" t="s">
        <v>625</v>
      </c>
      <c r="AV81" s="2616"/>
      <c r="AW81" s="2616"/>
      <c r="AX81" s="2616"/>
      <c r="AY81" s="2616"/>
      <c r="AZ81" s="2616"/>
      <c r="BA81" s="2616"/>
      <c r="BB81" s="2616"/>
      <c r="BC81" s="1052"/>
      <c r="BD81" s="1052"/>
      <c r="BE81" s="1052"/>
      <c r="BF81" s="1052"/>
      <c r="BG81" s="1052"/>
      <c r="BH81" s="1052"/>
      <c r="BI81" s="1052"/>
      <c r="BJ81" s="1052"/>
      <c r="BK81" s="1052"/>
      <c r="BL81" s="1052"/>
      <c r="BM81" s="1052"/>
      <c r="BN81" s="1052"/>
      <c r="BO81" s="1052"/>
      <c r="BP81" s="1052"/>
      <c r="BQ81" s="1052"/>
      <c r="BR81" s="1052"/>
      <c r="BS81" s="1052"/>
      <c r="BT81" s="1052"/>
      <c r="BU81" s="1052"/>
      <c r="BV81" s="1052"/>
      <c r="BW81" s="1051"/>
      <c r="BX81" s="1052"/>
      <c r="BY81" s="1052"/>
    </row>
    <row r="82" spans="2:77" ht="15" customHeight="1" x14ac:dyDescent="0.15">
      <c r="B82" s="1059"/>
      <c r="C82" s="1060"/>
      <c r="D82" s="1060"/>
      <c r="E82" s="1060"/>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1"/>
      <c r="AL82" s="1052"/>
      <c r="AM82" s="2608"/>
      <c r="AN82" s="2608"/>
      <c r="AO82" s="2608"/>
      <c r="AP82" s="2608"/>
      <c r="AQ82" s="2608"/>
      <c r="AR82" s="2608"/>
      <c r="AS82" s="2608"/>
      <c r="AT82" s="2608"/>
      <c r="AU82" s="2608"/>
      <c r="AV82" s="2608"/>
      <c r="AW82" s="2608"/>
      <c r="AX82" s="2608"/>
      <c r="AY82" s="2608"/>
      <c r="AZ82" s="2608"/>
      <c r="BA82" s="2608"/>
      <c r="BB82" s="2608"/>
      <c r="BC82" s="1052"/>
      <c r="BD82" s="1052"/>
      <c r="BE82" s="1052"/>
      <c r="BF82" s="1052"/>
      <c r="BG82" s="1052"/>
      <c r="BH82" s="1052"/>
      <c r="BI82" s="1052"/>
      <c r="BJ82" s="1052"/>
      <c r="BK82" s="1052"/>
      <c r="BL82" s="1052"/>
      <c r="BM82" s="1052"/>
      <c r="BN82" s="1052"/>
      <c r="BO82" s="1052"/>
      <c r="BP82" s="1052"/>
      <c r="BQ82" s="1052"/>
      <c r="BR82" s="1052"/>
      <c r="BS82" s="1052"/>
      <c r="BT82" s="1052"/>
      <c r="BU82" s="1052"/>
      <c r="BV82" s="1052"/>
      <c r="BW82" s="1051"/>
      <c r="BX82" s="1052"/>
      <c r="BY82" s="1052"/>
    </row>
    <row r="83" spans="2:77" ht="15" customHeight="1" x14ac:dyDescent="0.15">
      <c r="B83" s="1062"/>
      <c r="C83" s="1063"/>
      <c r="D83" s="1063"/>
      <c r="E83" s="1063"/>
      <c r="F83" s="1063"/>
      <c r="G83" s="1063"/>
      <c r="H83" s="1063"/>
      <c r="I83" s="1063"/>
      <c r="J83" s="1063"/>
      <c r="K83" s="1063"/>
      <c r="L83" s="1063"/>
      <c r="M83" s="1063"/>
      <c r="N83" s="1063"/>
      <c r="O83" s="1063"/>
      <c r="P83" s="1063"/>
      <c r="Q83" s="1063"/>
      <c r="R83" s="1063"/>
      <c r="S83" s="1063"/>
      <c r="T83" s="1063"/>
      <c r="U83" s="1063"/>
      <c r="V83" s="1063"/>
      <c r="W83" s="1063"/>
      <c r="X83" s="1063"/>
      <c r="Y83" s="1063"/>
      <c r="Z83" s="1063"/>
      <c r="AA83" s="1063"/>
      <c r="AB83" s="1063"/>
      <c r="AC83" s="1063"/>
      <c r="AD83" s="1063"/>
      <c r="AE83" s="1063"/>
      <c r="AF83" s="1063"/>
      <c r="AG83" s="1063"/>
      <c r="AH83" s="1063"/>
      <c r="AI83" s="1063"/>
      <c r="AJ83" s="1063"/>
      <c r="AK83" s="1064"/>
      <c r="AL83" s="1052"/>
      <c r="AM83" s="1380" t="str">
        <f>IF(AM82=0,""," 実施日")</f>
        <v/>
      </c>
      <c r="AN83" s="1381"/>
      <c r="AO83" s="1381"/>
      <c r="AP83" s="1381"/>
      <c r="AQ83" s="1381"/>
      <c r="AR83" s="1381"/>
      <c r="AS83" s="1381"/>
      <c r="AT83" s="1381"/>
      <c r="AU83" s="1381"/>
      <c r="AV83" s="1381"/>
      <c r="AW83" s="1382"/>
      <c r="AX83" s="1380"/>
      <c r="AY83" s="2589" t="str">
        <f>IFERROR(IF(AM82=0,"",VLOOKUP(AM82,活動記録写真用,BX83,FALSE)),"")</f>
        <v/>
      </c>
      <c r="AZ83" s="2589"/>
      <c r="BA83" s="2589"/>
      <c r="BB83" s="2589"/>
      <c r="BC83" s="2589"/>
      <c r="BD83" s="2589"/>
      <c r="BE83" s="2589"/>
      <c r="BF83" s="2589"/>
      <c r="BG83" s="2589"/>
      <c r="BH83" s="2589"/>
      <c r="BI83" s="2589"/>
      <c r="BJ83" s="2589"/>
      <c r="BK83" s="2589"/>
      <c r="BL83" s="2589"/>
      <c r="BM83" s="2589"/>
      <c r="BN83" s="2589"/>
      <c r="BO83" s="2589"/>
      <c r="BP83" s="2589"/>
      <c r="BQ83" s="2589"/>
      <c r="BR83" s="2589"/>
      <c r="BS83" s="2589"/>
      <c r="BT83" s="2589"/>
      <c r="BU83" s="2589"/>
      <c r="BV83" s="2590"/>
      <c r="BW83" s="1051"/>
      <c r="BX83" s="1065">
        <v>2</v>
      </c>
      <c r="BY83" s="1052"/>
    </row>
    <row r="84" spans="2:77" ht="15" customHeight="1" x14ac:dyDescent="0.15">
      <c r="B84" s="1062"/>
      <c r="C84" s="1063"/>
      <c r="D84" s="1063"/>
      <c r="E84" s="1063"/>
      <c r="F84" s="1063"/>
      <c r="G84" s="1063"/>
      <c r="H84" s="1063"/>
      <c r="I84" s="1063"/>
      <c r="J84" s="1063"/>
      <c r="K84" s="1063"/>
      <c r="L84" s="1063"/>
      <c r="M84" s="1063"/>
      <c r="N84" s="1063"/>
      <c r="O84" s="1063"/>
      <c r="P84" s="1063"/>
      <c r="Q84" s="1063"/>
      <c r="R84" s="1063"/>
      <c r="S84" s="1063"/>
      <c r="T84" s="1063"/>
      <c r="U84" s="1063"/>
      <c r="V84" s="1063"/>
      <c r="W84" s="1063"/>
      <c r="X84" s="1063"/>
      <c r="Y84" s="1063"/>
      <c r="Z84" s="1063"/>
      <c r="AA84" s="1063"/>
      <c r="AB84" s="1063"/>
      <c r="AC84" s="1063"/>
      <c r="AD84" s="1063"/>
      <c r="AE84" s="1063"/>
      <c r="AF84" s="1063"/>
      <c r="AG84" s="1063"/>
      <c r="AH84" s="1063"/>
      <c r="AI84" s="1063"/>
      <c r="AJ84" s="1063"/>
      <c r="AK84" s="1064"/>
      <c r="AL84" s="1052"/>
      <c r="AM84" s="1380" t="str">
        <f>IF(AM82=0,""," 支払区分")</f>
        <v/>
      </c>
      <c r="AN84" s="1383"/>
      <c r="AO84" s="1383"/>
      <c r="AP84" s="1383"/>
      <c r="AQ84" s="1383"/>
      <c r="AR84" s="1383"/>
      <c r="AS84" s="1383"/>
      <c r="AT84" s="1383"/>
      <c r="AU84" s="1383"/>
      <c r="AV84" s="1383"/>
      <c r="AW84" s="1382"/>
      <c r="AX84" s="1380"/>
      <c r="AY84" s="2591" t="str">
        <f>IFERROR(IF(AU82=0,"",IF(AU82=999,VLOOKUP(AM82,活動記録写真用,BY84,FALSE),VLOOKUP(AU82,【選択肢】!$T$3:$X$90,BX84,FALSE))),"")</f>
        <v/>
      </c>
      <c r="AZ84" s="2591"/>
      <c r="BA84" s="2591"/>
      <c r="BB84" s="2591"/>
      <c r="BC84" s="2591"/>
      <c r="BD84" s="2591"/>
      <c r="BE84" s="2591"/>
      <c r="BF84" s="2591"/>
      <c r="BG84" s="2591"/>
      <c r="BH84" s="2591"/>
      <c r="BI84" s="2591"/>
      <c r="BJ84" s="2591"/>
      <c r="BK84" s="2591"/>
      <c r="BL84" s="2591"/>
      <c r="BM84" s="2591"/>
      <c r="BN84" s="2591"/>
      <c r="BO84" s="2591"/>
      <c r="BP84" s="2591"/>
      <c r="BQ84" s="2591"/>
      <c r="BR84" s="2591"/>
      <c r="BS84" s="2591"/>
      <c r="BT84" s="2591"/>
      <c r="BU84" s="2591"/>
      <c r="BV84" s="2592"/>
      <c r="BW84" s="1051"/>
      <c r="BX84" s="1066">
        <v>2</v>
      </c>
      <c r="BY84" s="1067">
        <v>13</v>
      </c>
    </row>
    <row r="85" spans="2:77" ht="15" customHeight="1" x14ac:dyDescent="0.15">
      <c r="B85" s="1062"/>
      <c r="C85" s="1063"/>
      <c r="D85" s="1063"/>
      <c r="E85" s="1063"/>
      <c r="F85" s="1063"/>
      <c r="G85" s="1063"/>
      <c r="H85" s="1063"/>
      <c r="I85" s="1063"/>
      <c r="J85" s="1063"/>
      <c r="K85" s="1063"/>
      <c r="L85" s="1063"/>
      <c r="M85" s="1063"/>
      <c r="N85" s="1063"/>
      <c r="O85" s="1063"/>
      <c r="P85" s="1063"/>
      <c r="Q85" s="1063"/>
      <c r="R85" s="1063"/>
      <c r="S85" s="1063"/>
      <c r="T85" s="1063"/>
      <c r="U85" s="1063"/>
      <c r="V85" s="1063"/>
      <c r="W85" s="1063"/>
      <c r="X85" s="1063"/>
      <c r="Y85" s="1063"/>
      <c r="Z85" s="1063"/>
      <c r="AA85" s="1063"/>
      <c r="AB85" s="1063"/>
      <c r="AC85" s="1063"/>
      <c r="AD85" s="1063"/>
      <c r="AE85" s="1063"/>
      <c r="AF85" s="1063"/>
      <c r="AG85" s="1063"/>
      <c r="AH85" s="1063"/>
      <c r="AI85" s="1063"/>
      <c r="AJ85" s="1063"/>
      <c r="AK85" s="1064"/>
      <c r="AL85" s="1052"/>
      <c r="AM85" s="1380" t="str">
        <f>IF(AM82=0,""," 活動区分")</f>
        <v/>
      </c>
      <c r="AN85" s="1381"/>
      <c r="AO85" s="1381"/>
      <c r="AP85" s="1381"/>
      <c r="AQ85" s="1381"/>
      <c r="AR85" s="1381"/>
      <c r="AS85" s="1381"/>
      <c r="AT85" s="1381"/>
      <c r="AU85" s="1381"/>
      <c r="AV85" s="1381"/>
      <c r="AW85" s="1382"/>
      <c r="AX85" s="1380"/>
      <c r="AY85" s="2591" t="str">
        <f>IFERROR(IF(AU82=0,"",IF(AU82=999,VLOOKUP(AM82,活動記録写真用,BY85,FALSE),VLOOKUP(AU82,【選択肢】!$T$3:$X$90,BX85,FALSE))),"")</f>
        <v/>
      </c>
      <c r="AZ85" s="2591"/>
      <c r="BA85" s="2591"/>
      <c r="BB85" s="2591"/>
      <c r="BC85" s="2591"/>
      <c r="BD85" s="2591"/>
      <c r="BE85" s="2591"/>
      <c r="BF85" s="2591"/>
      <c r="BG85" s="2591"/>
      <c r="BH85" s="2591"/>
      <c r="BI85" s="2591"/>
      <c r="BJ85" s="2591"/>
      <c r="BK85" s="2591"/>
      <c r="BL85" s="2591"/>
      <c r="BM85" s="2591"/>
      <c r="BN85" s="2591"/>
      <c r="BO85" s="2591"/>
      <c r="BP85" s="2591"/>
      <c r="BQ85" s="2591"/>
      <c r="BR85" s="2591"/>
      <c r="BS85" s="2591"/>
      <c r="BT85" s="2591"/>
      <c r="BU85" s="2591"/>
      <c r="BV85" s="2592"/>
      <c r="BW85" s="1051"/>
      <c r="BX85" s="1066">
        <v>3</v>
      </c>
      <c r="BY85" s="1067">
        <v>14</v>
      </c>
    </row>
    <row r="86" spans="2:77" x14ac:dyDescent="0.15">
      <c r="B86" s="1062"/>
      <c r="C86" s="1063"/>
      <c r="D86" s="1063"/>
      <c r="E86" s="1063"/>
      <c r="F86" s="1063"/>
      <c r="G86" s="1063"/>
      <c r="H86" s="1063"/>
      <c r="I86" s="1063"/>
      <c r="J86" s="1063"/>
      <c r="K86" s="1063"/>
      <c r="L86" s="1063"/>
      <c r="M86" s="1063"/>
      <c r="N86" s="1063"/>
      <c r="O86" s="1063"/>
      <c r="P86" s="1063"/>
      <c r="Q86" s="1063"/>
      <c r="R86" s="1063"/>
      <c r="S86" s="1063"/>
      <c r="T86" s="1063"/>
      <c r="U86" s="1063"/>
      <c r="V86" s="1063"/>
      <c r="W86" s="1063"/>
      <c r="X86" s="1063"/>
      <c r="Y86" s="1063"/>
      <c r="Z86" s="1063"/>
      <c r="AA86" s="1063"/>
      <c r="AB86" s="1063"/>
      <c r="AC86" s="1063"/>
      <c r="AD86" s="1063"/>
      <c r="AE86" s="1063"/>
      <c r="AF86" s="1063"/>
      <c r="AG86" s="1063"/>
      <c r="AH86" s="1063"/>
      <c r="AI86" s="1063"/>
      <c r="AJ86" s="1063"/>
      <c r="AK86" s="1064"/>
      <c r="AL86" s="1052"/>
      <c r="AM86" s="2593" t="str">
        <f>IF(AM82=0,""," 活動項目")</f>
        <v/>
      </c>
      <c r="AN86" s="2594"/>
      <c r="AO86" s="2594"/>
      <c r="AP86" s="2594"/>
      <c r="AQ86" s="2594"/>
      <c r="AR86" s="2594"/>
      <c r="AS86" s="2594"/>
      <c r="AT86" s="2594"/>
      <c r="AU86" s="2594"/>
      <c r="AV86" s="2594"/>
      <c r="AW86" s="2595"/>
      <c r="AX86" s="1384"/>
      <c r="AY86" s="2602" t="str">
        <f>IFERROR(IF(AU82=0,"",IF(AU82=999,VLOOKUP(AM82,活動記録写真用,BY86,FALSE),VLOOKUP(AU82,【選択肢】!$T$3:$X$90,BX86,FALSE))),"")</f>
        <v/>
      </c>
      <c r="AZ86" s="2602"/>
      <c r="BA86" s="2602"/>
      <c r="BB86" s="2602"/>
      <c r="BC86" s="2602"/>
      <c r="BD86" s="2602"/>
      <c r="BE86" s="2602"/>
      <c r="BF86" s="2602"/>
      <c r="BG86" s="2602"/>
      <c r="BH86" s="2602"/>
      <c r="BI86" s="2602"/>
      <c r="BJ86" s="2602"/>
      <c r="BK86" s="2602"/>
      <c r="BL86" s="2602"/>
      <c r="BM86" s="2602"/>
      <c r="BN86" s="2602"/>
      <c r="BO86" s="2602"/>
      <c r="BP86" s="2602"/>
      <c r="BQ86" s="2602"/>
      <c r="BR86" s="2602"/>
      <c r="BS86" s="2602"/>
      <c r="BT86" s="2602"/>
      <c r="BU86" s="2602"/>
      <c r="BV86" s="2603"/>
      <c r="BW86" s="1051"/>
      <c r="BX86" s="2618">
        <v>5</v>
      </c>
      <c r="BY86" s="2617">
        <v>15</v>
      </c>
    </row>
    <row r="87" spans="2:77" x14ac:dyDescent="0.15">
      <c r="B87" s="1062"/>
      <c r="C87" s="1063"/>
      <c r="D87" s="1063"/>
      <c r="E87" s="1063"/>
      <c r="F87" s="1063"/>
      <c r="G87" s="1063"/>
      <c r="H87" s="1063"/>
      <c r="I87" s="1063"/>
      <c r="J87" s="1063"/>
      <c r="K87" s="1063"/>
      <c r="L87" s="1063"/>
      <c r="M87" s="1063"/>
      <c r="N87" s="1063"/>
      <c r="O87" s="1063"/>
      <c r="P87" s="1063"/>
      <c r="Q87" s="1063"/>
      <c r="R87" s="1063"/>
      <c r="S87" s="1063"/>
      <c r="T87" s="1063"/>
      <c r="U87" s="1063"/>
      <c r="V87" s="1063"/>
      <c r="W87" s="1063"/>
      <c r="X87" s="1063"/>
      <c r="Y87" s="1063"/>
      <c r="Z87" s="1063"/>
      <c r="AA87" s="1063"/>
      <c r="AB87" s="1063"/>
      <c r="AC87" s="1063"/>
      <c r="AD87" s="1063"/>
      <c r="AE87" s="1063"/>
      <c r="AF87" s="1063"/>
      <c r="AG87" s="1063"/>
      <c r="AH87" s="1063"/>
      <c r="AI87" s="1063"/>
      <c r="AJ87" s="1063"/>
      <c r="AK87" s="1064"/>
      <c r="AL87" s="1052"/>
      <c r="AM87" s="2596"/>
      <c r="AN87" s="2597"/>
      <c r="AO87" s="2597"/>
      <c r="AP87" s="2597"/>
      <c r="AQ87" s="2597"/>
      <c r="AR87" s="2597"/>
      <c r="AS87" s="2597"/>
      <c r="AT87" s="2597"/>
      <c r="AU87" s="2597"/>
      <c r="AV87" s="2597"/>
      <c r="AW87" s="2598"/>
      <c r="AX87" s="1385"/>
      <c r="AY87" s="2604"/>
      <c r="AZ87" s="2604"/>
      <c r="BA87" s="2604"/>
      <c r="BB87" s="2604"/>
      <c r="BC87" s="2604"/>
      <c r="BD87" s="2604"/>
      <c r="BE87" s="2604"/>
      <c r="BF87" s="2604"/>
      <c r="BG87" s="2604"/>
      <c r="BH87" s="2604"/>
      <c r="BI87" s="2604"/>
      <c r="BJ87" s="2604"/>
      <c r="BK87" s="2604"/>
      <c r="BL87" s="2604"/>
      <c r="BM87" s="2604"/>
      <c r="BN87" s="2604"/>
      <c r="BO87" s="2604"/>
      <c r="BP87" s="2604"/>
      <c r="BQ87" s="2604"/>
      <c r="BR87" s="2604"/>
      <c r="BS87" s="2604"/>
      <c r="BT87" s="2604"/>
      <c r="BU87" s="2604"/>
      <c r="BV87" s="2605"/>
      <c r="BW87" s="1051"/>
      <c r="BX87" s="2618"/>
      <c r="BY87" s="2617"/>
    </row>
    <row r="88" spans="2:77" x14ac:dyDescent="0.15">
      <c r="B88" s="1062"/>
      <c r="C88" s="1063"/>
      <c r="D88" s="1063"/>
      <c r="E88" s="1063"/>
      <c r="F88" s="1063"/>
      <c r="G88" s="1063"/>
      <c r="H88" s="1063"/>
      <c r="I88" s="1063"/>
      <c r="J88" s="1063"/>
      <c r="K88" s="1063"/>
      <c r="L88" s="1063"/>
      <c r="M88" s="1063"/>
      <c r="N88" s="1063"/>
      <c r="O88" s="1063"/>
      <c r="P88" s="1063"/>
      <c r="Q88" s="1063"/>
      <c r="R88" s="1063"/>
      <c r="S88" s="1063"/>
      <c r="T88" s="1063"/>
      <c r="U88" s="1063"/>
      <c r="V88" s="1063"/>
      <c r="W88" s="1063"/>
      <c r="X88" s="1063"/>
      <c r="Y88" s="1063"/>
      <c r="Z88" s="1063"/>
      <c r="AA88" s="1063"/>
      <c r="AB88" s="1063"/>
      <c r="AC88" s="1063"/>
      <c r="AD88" s="1063"/>
      <c r="AE88" s="1063"/>
      <c r="AF88" s="1063"/>
      <c r="AG88" s="1063"/>
      <c r="AH88" s="1063"/>
      <c r="AI88" s="1063"/>
      <c r="AJ88" s="1063"/>
      <c r="AK88" s="1064"/>
      <c r="AL88" s="1052"/>
      <c r="AM88" s="2596"/>
      <c r="AN88" s="2597"/>
      <c r="AO88" s="2597"/>
      <c r="AP88" s="2597"/>
      <c r="AQ88" s="2597"/>
      <c r="AR88" s="2597"/>
      <c r="AS88" s="2597"/>
      <c r="AT88" s="2597"/>
      <c r="AU88" s="2597"/>
      <c r="AV88" s="2597"/>
      <c r="AW88" s="2598"/>
      <c r="AX88" s="1385"/>
      <c r="AY88" s="2604"/>
      <c r="AZ88" s="2604"/>
      <c r="BA88" s="2604"/>
      <c r="BB88" s="2604"/>
      <c r="BC88" s="2604"/>
      <c r="BD88" s="2604"/>
      <c r="BE88" s="2604"/>
      <c r="BF88" s="2604"/>
      <c r="BG88" s="2604"/>
      <c r="BH88" s="2604"/>
      <c r="BI88" s="2604"/>
      <c r="BJ88" s="2604"/>
      <c r="BK88" s="2604"/>
      <c r="BL88" s="2604"/>
      <c r="BM88" s="2604"/>
      <c r="BN88" s="2604"/>
      <c r="BO88" s="2604"/>
      <c r="BP88" s="2604"/>
      <c r="BQ88" s="2604"/>
      <c r="BR88" s="2604"/>
      <c r="BS88" s="2604"/>
      <c r="BT88" s="2604"/>
      <c r="BU88" s="2604"/>
      <c r="BV88" s="2605"/>
      <c r="BW88" s="1051"/>
      <c r="BX88" s="2618"/>
      <c r="BY88" s="2617"/>
    </row>
    <row r="89" spans="2:77" x14ac:dyDescent="0.15">
      <c r="B89" s="1062"/>
      <c r="C89" s="1063"/>
      <c r="D89" s="1063"/>
      <c r="E89" s="1063"/>
      <c r="F89" s="1063"/>
      <c r="G89" s="1063"/>
      <c r="H89" s="1063"/>
      <c r="I89" s="1063"/>
      <c r="J89" s="1063"/>
      <c r="K89" s="1063"/>
      <c r="L89" s="1063"/>
      <c r="M89" s="1063"/>
      <c r="N89" s="1063"/>
      <c r="O89" s="1063"/>
      <c r="P89" s="1063"/>
      <c r="Q89" s="1063"/>
      <c r="R89" s="1063"/>
      <c r="S89" s="1063"/>
      <c r="T89" s="1063"/>
      <c r="U89" s="1063"/>
      <c r="V89" s="1063"/>
      <c r="W89" s="1063"/>
      <c r="X89" s="1063"/>
      <c r="Y89" s="1063"/>
      <c r="Z89" s="1063"/>
      <c r="AA89" s="1063"/>
      <c r="AB89" s="1063"/>
      <c r="AC89" s="1063"/>
      <c r="AD89" s="1063"/>
      <c r="AE89" s="1063"/>
      <c r="AF89" s="1063"/>
      <c r="AG89" s="1063"/>
      <c r="AH89" s="1063"/>
      <c r="AI89" s="1063"/>
      <c r="AJ89" s="1063"/>
      <c r="AK89" s="1064"/>
      <c r="AL89" s="1052"/>
      <c r="AM89" s="2599"/>
      <c r="AN89" s="2600"/>
      <c r="AO89" s="2600"/>
      <c r="AP89" s="2600"/>
      <c r="AQ89" s="2600"/>
      <c r="AR89" s="2600"/>
      <c r="AS89" s="2600"/>
      <c r="AT89" s="2600"/>
      <c r="AU89" s="2600"/>
      <c r="AV89" s="2600"/>
      <c r="AW89" s="2601"/>
      <c r="AX89" s="1385"/>
      <c r="AY89" s="2606"/>
      <c r="AZ89" s="2606"/>
      <c r="BA89" s="2606"/>
      <c r="BB89" s="2606"/>
      <c r="BC89" s="2606"/>
      <c r="BD89" s="2606"/>
      <c r="BE89" s="2606"/>
      <c r="BF89" s="2606"/>
      <c r="BG89" s="2606"/>
      <c r="BH89" s="2606"/>
      <c r="BI89" s="2606"/>
      <c r="BJ89" s="2606"/>
      <c r="BK89" s="2606"/>
      <c r="BL89" s="2606"/>
      <c r="BM89" s="2606"/>
      <c r="BN89" s="2606"/>
      <c r="BO89" s="2606"/>
      <c r="BP89" s="2606"/>
      <c r="BQ89" s="2606"/>
      <c r="BR89" s="2606"/>
      <c r="BS89" s="2606"/>
      <c r="BT89" s="2606"/>
      <c r="BU89" s="2606"/>
      <c r="BV89" s="2607"/>
      <c r="BW89" s="1051"/>
      <c r="BX89" s="2618"/>
      <c r="BY89" s="2617"/>
    </row>
    <row r="90" spans="2:77" ht="15" customHeight="1" x14ac:dyDescent="0.15">
      <c r="B90" s="1062"/>
      <c r="C90" s="1063"/>
      <c r="D90" s="1063"/>
      <c r="E90" s="1063"/>
      <c r="F90" s="1063"/>
      <c r="G90" s="1063"/>
      <c r="H90" s="1063"/>
      <c r="I90" s="1063"/>
      <c r="J90" s="1063"/>
      <c r="K90" s="1063"/>
      <c r="L90" s="1063"/>
      <c r="M90" s="1063"/>
      <c r="N90" s="1063"/>
      <c r="O90" s="1063"/>
      <c r="P90" s="1063"/>
      <c r="Q90" s="1063"/>
      <c r="R90" s="1063"/>
      <c r="S90" s="1063"/>
      <c r="T90" s="1063"/>
      <c r="U90" s="1063"/>
      <c r="V90" s="1063"/>
      <c r="W90" s="1063"/>
      <c r="X90" s="1063"/>
      <c r="Y90" s="1063"/>
      <c r="Z90" s="1063"/>
      <c r="AA90" s="1063"/>
      <c r="AB90" s="1063"/>
      <c r="AC90" s="1063"/>
      <c r="AD90" s="1063"/>
      <c r="AE90" s="1063"/>
      <c r="AF90" s="1063"/>
      <c r="AG90" s="1063"/>
      <c r="AH90" s="1063"/>
      <c r="AI90" s="1063"/>
      <c r="AJ90" s="1063"/>
      <c r="AK90" s="1064"/>
      <c r="AL90" s="1052"/>
      <c r="AM90" s="2593" t="str">
        <f>IF(AM82=0,""," 備考")</f>
        <v/>
      </c>
      <c r="AN90" s="2594"/>
      <c r="AO90" s="2594"/>
      <c r="AP90" s="2594"/>
      <c r="AQ90" s="2594"/>
      <c r="AR90" s="2594"/>
      <c r="AS90" s="2594"/>
      <c r="AT90" s="2594"/>
      <c r="AU90" s="2594"/>
      <c r="AV90" s="2594"/>
      <c r="AW90" s="2595"/>
      <c r="AX90" s="1386"/>
      <c r="AY90" s="2602" t="str">
        <f>IFERROR(IF(AM82=0,"",IF((VLOOKUP(AM82,活動記録写真用,BX90,FALSE))="","",VLOOKUP(AM82,活動記録写真用,BX90,FALSE))),"")</f>
        <v/>
      </c>
      <c r="AZ90" s="2602"/>
      <c r="BA90" s="2602"/>
      <c r="BB90" s="2602"/>
      <c r="BC90" s="2602"/>
      <c r="BD90" s="2602"/>
      <c r="BE90" s="2602"/>
      <c r="BF90" s="2602"/>
      <c r="BG90" s="2602"/>
      <c r="BH90" s="2602"/>
      <c r="BI90" s="2602"/>
      <c r="BJ90" s="2602"/>
      <c r="BK90" s="2602"/>
      <c r="BL90" s="2602"/>
      <c r="BM90" s="2602"/>
      <c r="BN90" s="2602"/>
      <c r="BO90" s="2602"/>
      <c r="BP90" s="2602"/>
      <c r="BQ90" s="2602"/>
      <c r="BR90" s="2602"/>
      <c r="BS90" s="2602"/>
      <c r="BT90" s="2602"/>
      <c r="BU90" s="2602"/>
      <c r="BV90" s="2603"/>
      <c r="BW90" s="1051"/>
      <c r="BX90" s="1066">
        <v>16</v>
      </c>
      <c r="BY90" s="1052"/>
    </row>
    <row r="91" spans="2:77" ht="15" customHeight="1" x14ac:dyDescent="0.15">
      <c r="B91" s="1062"/>
      <c r="C91" s="1063"/>
      <c r="D91" s="1063"/>
      <c r="E91" s="1063"/>
      <c r="F91" s="1063"/>
      <c r="G91" s="1063"/>
      <c r="H91" s="1063"/>
      <c r="I91" s="1063"/>
      <c r="J91" s="1063"/>
      <c r="K91" s="1063"/>
      <c r="L91" s="1063"/>
      <c r="M91" s="1063"/>
      <c r="N91" s="1063"/>
      <c r="O91" s="1063"/>
      <c r="P91" s="1063"/>
      <c r="Q91" s="1063"/>
      <c r="R91" s="1063"/>
      <c r="S91" s="1063"/>
      <c r="T91" s="1063"/>
      <c r="U91" s="1063"/>
      <c r="V91" s="1063"/>
      <c r="W91" s="1063"/>
      <c r="X91" s="1063"/>
      <c r="Y91" s="1063"/>
      <c r="Z91" s="1063"/>
      <c r="AA91" s="1063"/>
      <c r="AB91" s="1063"/>
      <c r="AC91" s="1063"/>
      <c r="AD91" s="1063"/>
      <c r="AE91" s="1063"/>
      <c r="AF91" s="1063"/>
      <c r="AG91" s="1063"/>
      <c r="AH91" s="1063"/>
      <c r="AI91" s="1063"/>
      <c r="AJ91" s="1063"/>
      <c r="AK91" s="1064"/>
      <c r="AL91" s="1052"/>
      <c r="AM91" s="2599"/>
      <c r="AN91" s="2600"/>
      <c r="AO91" s="2600"/>
      <c r="AP91" s="2600"/>
      <c r="AQ91" s="2600"/>
      <c r="AR91" s="2600"/>
      <c r="AS91" s="2600"/>
      <c r="AT91" s="2600"/>
      <c r="AU91" s="2600"/>
      <c r="AV91" s="2600"/>
      <c r="AW91" s="2601"/>
      <c r="AX91" s="1387"/>
      <c r="AY91" s="2606"/>
      <c r="AZ91" s="2606"/>
      <c r="BA91" s="2606"/>
      <c r="BB91" s="2606"/>
      <c r="BC91" s="2606"/>
      <c r="BD91" s="2606"/>
      <c r="BE91" s="2606"/>
      <c r="BF91" s="2606"/>
      <c r="BG91" s="2606"/>
      <c r="BH91" s="2606"/>
      <c r="BI91" s="2606"/>
      <c r="BJ91" s="2606"/>
      <c r="BK91" s="2606"/>
      <c r="BL91" s="2606"/>
      <c r="BM91" s="2606"/>
      <c r="BN91" s="2606"/>
      <c r="BO91" s="2606"/>
      <c r="BP91" s="2606"/>
      <c r="BQ91" s="2606"/>
      <c r="BR91" s="2606"/>
      <c r="BS91" s="2606"/>
      <c r="BT91" s="2606"/>
      <c r="BU91" s="2606"/>
      <c r="BV91" s="2607"/>
      <c r="BW91" s="1051"/>
      <c r="BX91" s="1052"/>
      <c r="BY91" s="1052"/>
    </row>
    <row r="92" spans="2:77" ht="15" customHeight="1" x14ac:dyDescent="0.15">
      <c r="B92" s="1062"/>
      <c r="C92" s="1063"/>
      <c r="D92" s="1063"/>
      <c r="E92" s="1063"/>
      <c r="F92" s="1063"/>
      <c r="G92" s="1063"/>
      <c r="H92" s="1063"/>
      <c r="I92" s="1063"/>
      <c r="J92" s="1063"/>
      <c r="K92" s="1063"/>
      <c r="L92" s="1063"/>
      <c r="M92" s="1063"/>
      <c r="N92" s="1063"/>
      <c r="O92" s="1063"/>
      <c r="P92" s="1063"/>
      <c r="Q92" s="1063"/>
      <c r="R92" s="1063"/>
      <c r="S92" s="1063"/>
      <c r="T92" s="1063"/>
      <c r="U92" s="1063"/>
      <c r="V92" s="1063"/>
      <c r="W92" s="1063"/>
      <c r="X92" s="1063"/>
      <c r="Y92" s="1063"/>
      <c r="Z92" s="1063"/>
      <c r="AA92" s="1063"/>
      <c r="AB92" s="1063"/>
      <c r="AC92" s="1063"/>
      <c r="AD92" s="1063"/>
      <c r="AE92" s="1063"/>
      <c r="AF92" s="1063"/>
      <c r="AG92" s="1063"/>
      <c r="AH92" s="1063"/>
      <c r="AI92" s="1063"/>
      <c r="AJ92" s="1063"/>
      <c r="AK92" s="1064"/>
      <c r="AL92" s="1052"/>
      <c r="AM92" s="2619"/>
      <c r="AN92" s="2620"/>
      <c r="AO92" s="2620"/>
      <c r="AP92" s="2620"/>
      <c r="AQ92" s="2620"/>
      <c r="AR92" s="2620"/>
      <c r="AS92" s="2620"/>
      <c r="AT92" s="2620"/>
      <c r="AU92" s="2620"/>
      <c r="AV92" s="2620"/>
      <c r="AW92" s="2621"/>
      <c r="AX92" s="2622"/>
      <c r="AY92" s="2623"/>
      <c r="AZ92" s="2623"/>
      <c r="BA92" s="2623"/>
      <c r="BB92" s="2623"/>
      <c r="BC92" s="2623"/>
      <c r="BD92" s="2623"/>
      <c r="BE92" s="2623"/>
      <c r="BF92" s="2623"/>
      <c r="BG92" s="2623"/>
      <c r="BH92" s="2623"/>
      <c r="BI92" s="2623"/>
      <c r="BJ92" s="2623"/>
      <c r="BK92" s="2623"/>
      <c r="BL92" s="2623"/>
      <c r="BM92" s="2623"/>
      <c r="BN92" s="2623"/>
      <c r="BO92" s="2623"/>
      <c r="BP92" s="2623"/>
      <c r="BQ92" s="2623"/>
      <c r="BR92" s="2623"/>
      <c r="BS92" s="2623"/>
      <c r="BT92" s="2623"/>
      <c r="BU92" s="2623"/>
      <c r="BV92" s="2624"/>
      <c r="BW92" s="1051"/>
      <c r="BX92" s="1052"/>
      <c r="BY92" s="1052"/>
    </row>
    <row r="93" spans="2:77" ht="15" customHeight="1" x14ac:dyDescent="0.15">
      <c r="B93" s="1062"/>
      <c r="C93" s="1063"/>
      <c r="D93" s="1063"/>
      <c r="E93" s="1063"/>
      <c r="F93" s="1063"/>
      <c r="G93" s="1063"/>
      <c r="H93" s="1063"/>
      <c r="I93" s="1063"/>
      <c r="J93" s="1063"/>
      <c r="K93" s="1063"/>
      <c r="L93" s="1063"/>
      <c r="M93" s="1063"/>
      <c r="N93" s="1063"/>
      <c r="O93" s="1063"/>
      <c r="P93" s="1063"/>
      <c r="Q93" s="1063"/>
      <c r="R93" s="1063"/>
      <c r="S93" s="1063"/>
      <c r="T93" s="1063"/>
      <c r="U93" s="1063"/>
      <c r="V93" s="1063"/>
      <c r="W93" s="1063"/>
      <c r="X93" s="1063"/>
      <c r="Y93" s="1063"/>
      <c r="Z93" s="1063"/>
      <c r="AA93" s="1063"/>
      <c r="AB93" s="1063"/>
      <c r="AC93" s="1063"/>
      <c r="AD93" s="1063"/>
      <c r="AE93" s="1063"/>
      <c r="AF93" s="1063"/>
      <c r="AG93" s="1063"/>
      <c r="AH93" s="1063"/>
      <c r="AI93" s="1063"/>
      <c r="AJ93" s="1063"/>
      <c r="AK93" s="1064"/>
      <c r="AL93" s="1052"/>
      <c r="AM93" s="2619"/>
      <c r="AN93" s="2620"/>
      <c r="AO93" s="2620"/>
      <c r="AP93" s="2620"/>
      <c r="AQ93" s="2620"/>
      <c r="AR93" s="2620"/>
      <c r="AS93" s="2620"/>
      <c r="AT93" s="2620"/>
      <c r="AU93" s="2620"/>
      <c r="AV93" s="2620"/>
      <c r="AW93" s="2621"/>
      <c r="AX93" s="2622"/>
      <c r="AY93" s="2623"/>
      <c r="AZ93" s="2623"/>
      <c r="BA93" s="2623"/>
      <c r="BB93" s="2623"/>
      <c r="BC93" s="2623"/>
      <c r="BD93" s="2623"/>
      <c r="BE93" s="2623"/>
      <c r="BF93" s="2623"/>
      <c r="BG93" s="2623"/>
      <c r="BH93" s="2623"/>
      <c r="BI93" s="2623"/>
      <c r="BJ93" s="2623"/>
      <c r="BK93" s="2623"/>
      <c r="BL93" s="2623"/>
      <c r="BM93" s="2623"/>
      <c r="BN93" s="2623"/>
      <c r="BO93" s="2623"/>
      <c r="BP93" s="2623"/>
      <c r="BQ93" s="2623"/>
      <c r="BR93" s="2623"/>
      <c r="BS93" s="2623"/>
      <c r="BT93" s="2623"/>
      <c r="BU93" s="2623"/>
      <c r="BV93" s="2624"/>
      <c r="BW93" s="1051"/>
      <c r="BX93" s="1052"/>
      <c r="BY93" s="1052"/>
    </row>
    <row r="94" spans="2:77" ht="15" customHeight="1" x14ac:dyDescent="0.15">
      <c r="B94" s="1068"/>
      <c r="C94" s="1069"/>
      <c r="D94" s="1069"/>
      <c r="E94" s="1069"/>
      <c r="F94" s="1069"/>
      <c r="G94" s="1069"/>
      <c r="H94" s="1069"/>
      <c r="I94" s="1069"/>
      <c r="J94" s="1069"/>
      <c r="K94" s="1069"/>
      <c r="L94" s="1069"/>
      <c r="M94" s="1069"/>
      <c r="N94" s="1069"/>
      <c r="O94" s="1069"/>
      <c r="P94" s="1069"/>
      <c r="Q94" s="1069"/>
      <c r="R94" s="1069"/>
      <c r="S94" s="1069"/>
      <c r="T94" s="1069"/>
      <c r="U94" s="1069"/>
      <c r="V94" s="1069"/>
      <c r="W94" s="1069"/>
      <c r="X94" s="1069"/>
      <c r="Y94" s="1069"/>
      <c r="Z94" s="1069"/>
      <c r="AA94" s="1069"/>
      <c r="AB94" s="1069"/>
      <c r="AC94" s="1069"/>
      <c r="AD94" s="1069"/>
      <c r="AE94" s="1069"/>
      <c r="AF94" s="1069"/>
      <c r="AG94" s="1069"/>
      <c r="AH94" s="1069"/>
      <c r="AI94" s="1069"/>
      <c r="AJ94" s="1069"/>
      <c r="AK94" s="1070"/>
      <c r="AL94" s="1052"/>
      <c r="AM94" s="2619"/>
      <c r="AN94" s="2620"/>
      <c r="AO94" s="2620"/>
      <c r="AP94" s="2620"/>
      <c r="AQ94" s="2620"/>
      <c r="AR94" s="2620"/>
      <c r="AS94" s="2620"/>
      <c r="AT94" s="2620"/>
      <c r="AU94" s="2620"/>
      <c r="AV94" s="2620"/>
      <c r="AW94" s="2621"/>
      <c r="AX94" s="2622"/>
      <c r="AY94" s="2623"/>
      <c r="AZ94" s="2623"/>
      <c r="BA94" s="2623"/>
      <c r="BB94" s="2623"/>
      <c r="BC94" s="2623"/>
      <c r="BD94" s="2623"/>
      <c r="BE94" s="2623"/>
      <c r="BF94" s="2623"/>
      <c r="BG94" s="2623"/>
      <c r="BH94" s="2623"/>
      <c r="BI94" s="2623"/>
      <c r="BJ94" s="2623"/>
      <c r="BK94" s="2623"/>
      <c r="BL94" s="2623"/>
      <c r="BM94" s="2623"/>
      <c r="BN94" s="2623"/>
      <c r="BO94" s="2623"/>
      <c r="BP94" s="2623"/>
      <c r="BQ94" s="2623"/>
      <c r="BR94" s="2623"/>
      <c r="BS94" s="2623"/>
      <c r="BT94" s="2623"/>
      <c r="BU94" s="2623"/>
      <c r="BV94" s="2624"/>
      <c r="BW94" s="1051"/>
      <c r="BX94" s="1052"/>
      <c r="BY94" s="1052"/>
    </row>
    <row r="95" spans="2:77" x14ac:dyDescent="0.15">
      <c r="B95" s="1072"/>
      <c r="C95" s="1072"/>
      <c r="D95" s="1072"/>
      <c r="E95" s="1072"/>
      <c r="F95" s="1072"/>
      <c r="G95" s="1072"/>
      <c r="H95" s="1072"/>
      <c r="I95" s="1072"/>
      <c r="J95" s="1072"/>
      <c r="K95" s="1072"/>
      <c r="L95" s="1072"/>
      <c r="M95" s="1072"/>
      <c r="N95" s="1072"/>
      <c r="O95" s="1072"/>
      <c r="P95" s="1072"/>
      <c r="Q95" s="1072"/>
      <c r="R95" s="1072"/>
      <c r="S95" s="1072"/>
      <c r="T95" s="1072"/>
      <c r="U95" s="1072"/>
      <c r="V95" s="1072"/>
      <c r="W95" s="1072"/>
      <c r="X95" s="1072"/>
      <c r="Y95" s="1072"/>
      <c r="Z95" s="1072"/>
      <c r="AA95" s="1072"/>
      <c r="AB95" s="1072"/>
      <c r="AC95" s="1072"/>
      <c r="AD95" s="1072"/>
      <c r="AE95" s="1072"/>
      <c r="AF95" s="1072"/>
      <c r="AG95" s="1072"/>
      <c r="AH95" s="1072"/>
      <c r="AI95" s="1072"/>
      <c r="AJ95" s="1072"/>
      <c r="AK95" s="1072"/>
      <c r="AL95" s="1072"/>
      <c r="AM95" s="1073"/>
      <c r="AN95" s="1073"/>
      <c r="AO95" s="1073"/>
      <c r="AP95" s="1073"/>
      <c r="AQ95" s="1073"/>
      <c r="AR95" s="1073"/>
      <c r="AS95" s="1073"/>
      <c r="AT95" s="1073"/>
      <c r="AU95" s="1073"/>
      <c r="AV95" s="1073"/>
      <c r="AW95" s="1073"/>
      <c r="AX95" s="1072"/>
      <c r="AY95" s="1072"/>
      <c r="AZ95" s="1072"/>
      <c r="BA95" s="1072"/>
      <c r="BB95" s="1072"/>
      <c r="BC95" s="1072"/>
      <c r="BD95" s="1072"/>
      <c r="BE95" s="1072"/>
      <c r="BF95" s="1072"/>
      <c r="BG95" s="1072"/>
      <c r="BH95" s="1072"/>
      <c r="BI95" s="1072"/>
      <c r="BJ95" s="1072"/>
      <c r="BK95" s="1072"/>
      <c r="BL95" s="1072"/>
      <c r="BM95" s="1072"/>
      <c r="BN95" s="1072"/>
      <c r="BO95" s="1072"/>
      <c r="BP95" s="1072"/>
      <c r="BQ95" s="1072"/>
      <c r="BR95" s="1072"/>
      <c r="BS95" s="1072"/>
      <c r="BT95" s="1072"/>
      <c r="BU95" s="1072"/>
      <c r="BV95" s="1072"/>
      <c r="BW95" s="1071"/>
      <c r="BX95" s="1072"/>
      <c r="BY95" s="1072"/>
    </row>
    <row r="96" spans="2:77" ht="15" customHeight="1" x14ac:dyDescent="0.15">
      <c r="B96" s="2625" t="s">
        <v>6838</v>
      </c>
      <c r="C96" s="2625"/>
      <c r="D96" s="2625"/>
      <c r="E96" s="2625"/>
      <c r="F96" s="2625"/>
      <c r="G96" s="2625"/>
      <c r="H96" s="2627"/>
      <c r="I96" s="2627"/>
      <c r="J96" s="2627"/>
      <c r="K96" s="2627"/>
      <c r="L96" s="2627"/>
      <c r="M96" s="2627"/>
      <c r="N96" s="2627"/>
      <c r="O96" s="2627"/>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052"/>
      <c r="AM96" s="2615" t="s">
        <v>6839</v>
      </c>
      <c r="AN96" s="2615"/>
      <c r="AO96" s="2615"/>
      <c r="AP96" s="2615"/>
      <c r="AQ96" s="2615"/>
      <c r="AR96" s="2615"/>
      <c r="AS96" s="2615"/>
      <c r="AT96" s="2615"/>
      <c r="AU96" s="2616" t="s">
        <v>625</v>
      </c>
      <c r="AV96" s="2616"/>
      <c r="AW96" s="2616"/>
      <c r="AX96" s="2616"/>
      <c r="AY96" s="2616"/>
      <c r="AZ96" s="2616"/>
      <c r="BA96" s="2616"/>
      <c r="BB96" s="2616"/>
      <c r="BC96" s="1052"/>
      <c r="BD96" s="1052"/>
      <c r="BE96" s="1052"/>
      <c r="BF96" s="1052"/>
      <c r="BG96" s="1052"/>
      <c r="BH96" s="1052"/>
      <c r="BI96" s="1052"/>
      <c r="BJ96" s="1052"/>
      <c r="BK96" s="1052"/>
      <c r="BL96" s="1052"/>
      <c r="BM96" s="1052"/>
      <c r="BN96" s="1052"/>
      <c r="BO96" s="1052"/>
      <c r="BP96" s="1052"/>
      <c r="BQ96" s="1052"/>
      <c r="BR96" s="1052"/>
      <c r="BS96" s="1052"/>
      <c r="BT96" s="1052"/>
      <c r="BU96" s="1052"/>
      <c r="BV96" s="1052"/>
      <c r="BW96" s="1051"/>
      <c r="BX96" s="1052"/>
      <c r="BY96" s="1052"/>
    </row>
    <row r="97" spans="2:77" ht="15" customHeight="1" x14ac:dyDescent="0.15">
      <c r="B97" s="1059"/>
      <c r="C97" s="1060"/>
      <c r="D97" s="1060"/>
      <c r="E97" s="1060"/>
      <c r="F97" s="1060"/>
      <c r="G97" s="1060"/>
      <c r="H97" s="1060"/>
      <c r="I97" s="1060"/>
      <c r="J97" s="1060"/>
      <c r="K97" s="1060"/>
      <c r="L97" s="1060"/>
      <c r="M97" s="1060"/>
      <c r="N97" s="1060"/>
      <c r="O97" s="1060"/>
      <c r="P97" s="1060"/>
      <c r="Q97" s="1060"/>
      <c r="R97" s="1060"/>
      <c r="S97" s="1060"/>
      <c r="T97" s="1060"/>
      <c r="U97" s="1060"/>
      <c r="V97" s="1060"/>
      <c r="W97" s="1060"/>
      <c r="X97" s="1060"/>
      <c r="Y97" s="1060"/>
      <c r="Z97" s="1060"/>
      <c r="AA97" s="1060"/>
      <c r="AB97" s="1060"/>
      <c r="AC97" s="1060"/>
      <c r="AD97" s="1060"/>
      <c r="AE97" s="1060"/>
      <c r="AF97" s="1060"/>
      <c r="AG97" s="1060"/>
      <c r="AH97" s="1060"/>
      <c r="AI97" s="1060"/>
      <c r="AJ97" s="1060"/>
      <c r="AK97" s="1061"/>
      <c r="AL97" s="1052"/>
      <c r="AM97" s="2608"/>
      <c r="AN97" s="2608"/>
      <c r="AO97" s="2608"/>
      <c r="AP97" s="2608"/>
      <c r="AQ97" s="2608"/>
      <c r="AR97" s="2608"/>
      <c r="AS97" s="2608"/>
      <c r="AT97" s="2608"/>
      <c r="AU97" s="2608"/>
      <c r="AV97" s="2608"/>
      <c r="AW97" s="2608"/>
      <c r="AX97" s="2608"/>
      <c r="AY97" s="2608"/>
      <c r="AZ97" s="2608"/>
      <c r="BA97" s="2608"/>
      <c r="BB97" s="2608"/>
      <c r="BC97" s="1052"/>
      <c r="BD97" s="1052"/>
      <c r="BE97" s="1052"/>
      <c r="BF97" s="1052"/>
      <c r="BG97" s="1052"/>
      <c r="BH97" s="1052"/>
      <c r="BI97" s="1052"/>
      <c r="BJ97" s="1052"/>
      <c r="BK97" s="1052"/>
      <c r="BL97" s="1052"/>
      <c r="BM97" s="1052"/>
      <c r="BN97" s="1052"/>
      <c r="BO97" s="1052"/>
      <c r="BP97" s="1052"/>
      <c r="BQ97" s="1052"/>
      <c r="BR97" s="1052"/>
      <c r="BS97" s="1052"/>
      <c r="BT97" s="1052"/>
      <c r="BU97" s="1052"/>
      <c r="BV97" s="1052"/>
      <c r="BW97" s="1051"/>
      <c r="BX97" s="1052"/>
      <c r="BY97" s="1052"/>
    </row>
    <row r="98" spans="2:77" ht="15" customHeight="1" x14ac:dyDescent="0.15">
      <c r="B98" s="1062"/>
      <c r="C98" s="1063"/>
      <c r="D98" s="1063"/>
      <c r="E98" s="1063"/>
      <c r="F98" s="1063"/>
      <c r="G98" s="1063"/>
      <c r="H98" s="1063"/>
      <c r="I98" s="1063"/>
      <c r="J98" s="1063"/>
      <c r="K98" s="1063"/>
      <c r="L98" s="1063"/>
      <c r="M98" s="1063"/>
      <c r="N98" s="1063"/>
      <c r="O98" s="1063"/>
      <c r="P98" s="1063"/>
      <c r="Q98" s="1063"/>
      <c r="R98" s="1063"/>
      <c r="S98" s="1063"/>
      <c r="T98" s="1063"/>
      <c r="U98" s="1063"/>
      <c r="V98" s="1063"/>
      <c r="W98" s="1063"/>
      <c r="X98" s="1063"/>
      <c r="Y98" s="1063"/>
      <c r="Z98" s="1063"/>
      <c r="AA98" s="1063"/>
      <c r="AB98" s="1063"/>
      <c r="AC98" s="1063"/>
      <c r="AD98" s="1063"/>
      <c r="AE98" s="1063"/>
      <c r="AF98" s="1063"/>
      <c r="AG98" s="1063"/>
      <c r="AH98" s="1063"/>
      <c r="AI98" s="1063"/>
      <c r="AJ98" s="1063"/>
      <c r="AK98" s="1064"/>
      <c r="AL98" s="1052"/>
      <c r="AM98" s="1380" t="str">
        <f>IF(AM97=0,""," 実施日")</f>
        <v/>
      </c>
      <c r="AN98" s="1381"/>
      <c r="AO98" s="1381"/>
      <c r="AP98" s="1381"/>
      <c r="AQ98" s="1381"/>
      <c r="AR98" s="1381"/>
      <c r="AS98" s="1381"/>
      <c r="AT98" s="1381"/>
      <c r="AU98" s="1381"/>
      <c r="AV98" s="1381"/>
      <c r="AW98" s="1382"/>
      <c r="AX98" s="1380"/>
      <c r="AY98" s="2589" t="str">
        <f>IFERROR(IF(AM97=0,"",VLOOKUP(AM97,活動記録写真用,BX98,FALSE)),"")</f>
        <v/>
      </c>
      <c r="AZ98" s="2589"/>
      <c r="BA98" s="2589"/>
      <c r="BB98" s="2589"/>
      <c r="BC98" s="2589"/>
      <c r="BD98" s="2589"/>
      <c r="BE98" s="2589"/>
      <c r="BF98" s="2589"/>
      <c r="BG98" s="2589"/>
      <c r="BH98" s="2589"/>
      <c r="BI98" s="2589"/>
      <c r="BJ98" s="2589"/>
      <c r="BK98" s="2589"/>
      <c r="BL98" s="2589"/>
      <c r="BM98" s="2589"/>
      <c r="BN98" s="2589"/>
      <c r="BO98" s="2589"/>
      <c r="BP98" s="2589"/>
      <c r="BQ98" s="2589"/>
      <c r="BR98" s="2589"/>
      <c r="BS98" s="2589"/>
      <c r="BT98" s="2589"/>
      <c r="BU98" s="2589"/>
      <c r="BV98" s="2590"/>
      <c r="BW98" s="1051"/>
      <c r="BX98" s="1065">
        <v>2</v>
      </c>
      <c r="BY98" s="1052"/>
    </row>
    <row r="99" spans="2:77" ht="15" customHeight="1" x14ac:dyDescent="0.15">
      <c r="B99" s="1062"/>
      <c r="C99" s="1063"/>
      <c r="D99" s="1063"/>
      <c r="E99" s="1063"/>
      <c r="F99" s="1063"/>
      <c r="G99" s="1063"/>
      <c r="H99" s="1063"/>
      <c r="I99" s="1063"/>
      <c r="J99" s="1063"/>
      <c r="K99" s="1063"/>
      <c r="L99" s="1063"/>
      <c r="M99" s="1063"/>
      <c r="N99" s="1063"/>
      <c r="O99" s="1063"/>
      <c r="P99" s="1063"/>
      <c r="Q99" s="1063"/>
      <c r="R99" s="1063"/>
      <c r="S99" s="1063"/>
      <c r="T99" s="1063"/>
      <c r="U99" s="1063"/>
      <c r="V99" s="1063"/>
      <c r="W99" s="1063"/>
      <c r="X99" s="1063"/>
      <c r="Y99" s="1063"/>
      <c r="Z99" s="1063"/>
      <c r="AA99" s="1063"/>
      <c r="AB99" s="1063"/>
      <c r="AC99" s="1063"/>
      <c r="AD99" s="1063"/>
      <c r="AE99" s="1063"/>
      <c r="AF99" s="1063"/>
      <c r="AG99" s="1063"/>
      <c r="AH99" s="1063"/>
      <c r="AI99" s="1063"/>
      <c r="AJ99" s="1063"/>
      <c r="AK99" s="1064"/>
      <c r="AL99" s="1052"/>
      <c r="AM99" s="1380" t="str">
        <f>IF(AM97=0,""," 支払区分")</f>
        <v/>
      </c>
      <c r="AN99" s="1383"/>
      <c r="AO99" s="1383"/>
      <c r="AP99" s="1383"/>
      <c r="AQ99" s="1383"/>
      <c r="AR99" s="1383"/>
      <c r="AS99" s="1383"/>
      <c r="AT99" s="1383"/>
      <c r="AU99" s="1383"/>
      <c r="AV99" s="1383"/>
      <c r="AW99" s="1382"/>
      <c r="AX99" s="1380"/>
      <c r="AY99" s="2591" t="str">
        <f>IFERROR(IF(AU97=0,"",IF(AU97=999,VLOOKUP(AM97,活動記録写真用,BY99,FALSE),VLOOKUP(AU97,【選択肢】!$T$3:$X$90,BX99,FALSE))),"")</f>
        <v/>
      </c>
      <c r="AZ99" s="2591"/>
      <c r="BA99" s="2591"/>
      <c r="BB99" s="2591"/>
      <c r="BC99" s="2591"/>
      <c r="BD99" s="2591"/>
      <c r="BE99" s="2591"/>
      <c r="BF99" s="2591"/>
      <c r="BG99" s="2591"/>
      <c r="BH99" s="2591"/>
      <c r="BI99" s="2591"/>
      <c r="BJ99" s="2591"/>
      <c r="BK99" s="2591"/>
      <c r="BL99" s="2591"/>
      <c r="BM99" s="2591"/>
      <c r="BN99" s="2591"/>
      <c r="BO99" s="2591"/>
      <c r="BP99" s="2591"/>
      <c r="BQ99" s="2591"/>
      <c r="BR99" s="2591"/>
      <c r="BS99" s="2591"/>
      <c r="BT99" s="2591"/>
      <c r="BU99" s="2591"/>
      <c r="BV99" s="2592"/>
      <c r="BW99" s="1051"/>
      <c r="BX99" s="1066">
        <v>2</v>
      </c>
      <c r="BY99" s="1067">
        <v>13</v>
      </c>
    </row>
    <row r="100" spans="2:77" ht="15" customHeight="1" x14ac:dyDescent="0.15">
      <c r="B100" s="1062"/>
      <c r="C100" s="1063"/>
      <c r="D100" s="1063"/>
      <c r="E100" s="1063"/>
      <c r="F100" s="1063"/>
      <c r="G100" s="1063"/>
      <c r="H100" s="1063"/>
      <c r="I100" s="1063"/>
      <c r="J100" s="1063"/>
      <c r="K100" s="1063"/>
      <c r="L100" s="1063"/>
      <c r="M100" s="1063"/>
      <c r="N100" s="1063"/>
      <c r="O100" s="1063"/>
      <c r="P100" s="1063"/>
      <c r="Q100" s="1063"/>
      <c r="R100" s="1063"/>
      <c r="S100" s="1063"/>
      <c r="T100" s="1063"/>
      <c r="U100" s="1063"/>
      <c r="V100" s="1063"/>
      <c r="W100" s="1063"/>
      <c r="X100" s="1063"/>
      <c r="Y100" s="1063"/>
      <c r="Z100" s="1063"/>
      <c r="AA100" s="1063"/>
      <c r="AB100" s="1063"/>
      <c r="AC100" s="1063"/>
      <c r="AD100" s="1063"/>
      <c r="AE100" s="1063"/>
      <c r="AF100" s="1063"/>
      <c r="AG100" s="1063"/>
      <c r="AH100" s="1063"/>
      <c r="AI100" s="1063"/>
      <c r="AJ100" s="1063"/>
      <c r="AK100" s="1064"/>
      <c r="AL100" s="1052"/>
      <c r="AM100" s="1380" t="str">
        <f>IF(AM97=0,""," 活動区分")</f>
        <v/>
      </c>
      <c r="AN100" s="1381"/>
      <c r="AO100" s="1381"/>
      <c r="AP100" s="1381"/>
      <c r="AQ100" s="1381"/>
      <c r="AR100" s="1381"/>
      <c r="AS100" s="1381"/>
      <c r="AT100" s="1381"/>
      <c r="AU100" s="1381"/>
      <c r="AV100" s="1381"/>
      <c r="AW100" s="1382"/>
      <c r="AX100" s="1380"/>
      <c r="AY100" s="2591" t="str">
        <f>IFERROR(IF(AU97=0,"",IF(AU97=999,VLOOKUP(AM97,活動記録写真用,BY100,FALSE),VLOOKUP(AU97,【選択肢】!$T$3:$X$90,BX100,FALSE))),"")</f>
        <v/>
      </c>
      <c r="AZ100" s="2591"/>
      <c r="BA100" s="2591"/>
      <c r="BB100" s="2591"/>
      <c r="BC100" s="2591"/>
      <c r="BD100" s="2591"/>
      <c r="BE100" s="2591"/>
      <c r="BF100" s="2591"/>
      <c r="BG100" s="2591"/>
      <c r="BH100" s="2591"/>
      <c r="BI100" s="2591"/>
      <c r="BJ100" s="2591"/>
      <c r="BK100" s="2591"/>
      <c r="BL100" s="2591"/>
      <c r="BM100" s="2591"/>
      <c r="BN100" s="2591"/>
      <c r="BO100" s="2591"/>
      <c r="BP100" s="2591"/>
      <c r="BQ100" s="2591"/>
      <c r="BR100" s="2591"/>
      <c r="BS100" s="2591"/>
      <c r="BT100" s="2591"/>
      <c r="BU100" s="2591"/>
      <c r="BV100" s="2592"/>
      <c r="BW100" s="1051"/>
      <c r="BX100" s="1066">
        <v>3</v>
      </c>
      <c r="BY100" s="1067">
        <v>14</v>
      </c>
    </row>
    <row r="101" spans="2:77" x14ac:dyDescent="0.15">
      <c r="B101" s="1062"/>
      <c r="C101" s="1063"/>
      <c r="D101" s="1063"/>
      <c r="E101" s="1063"/>
      <c r="F101" s="1063"/>
      <c r="G101" s="1063"/>
      <c r="H101" s="1063"/>
      <c r="I101" s="1063"/>
      <c r="J101" s="1063"/>
      <c r="K101" s="1063"/>
      <c r="L101" s="1063"/>
      <c r="M101" s="1063"/>
      <c r="N101" s="1063"/>
      <c r="O101" s="1063"/>
      <c r="P101" s="1063"/>
      <c r="Q101" s="1063"/>
      <c r="R101" s="1063"/>
      <c r="S101" s="1063"/>
      <c r="T101" s="1063"/>
      <c r="U101" s="1063"/>
      <c r="V101" s="1063"/>
      <c r="W101" s="1063"/>
      <c r="X101" s="1063"/>
      <c r="Y101" s="1063"/>
      <c r="Z101" s="1063"/>
      <c r="AA101" s="1063"/>
      <c r="AB101" s="1063"/>
      <c r="AC101" s="1063"/>
      <c r="AD101" s="1063"/>
      <c r="AE101" s="1063"/>
      <c r="AF101" s="1063"/>
      <c r="AG101" s="1063"/>
      <c r="AH101" s="1063"/>
      <c r="AI101" s="1063"/>
      <c r="AJ101" s="1063"/>
      <c r="AK101" s="1064"/>
      <c r="AL101" s="1052"/>
      <c r="AM101" s="2593" t="str">
        <f>IF(AM97=0,""," 活動項目")</f>
        <v/>
      </c>
      <c r="AN101" s="2594"/>
      <c r="AO101" s="2594"/>
      <c r="AP101" s="2594"/>
      <c r="AQ101" s="2594"/>
      <c r="AR101" s="2594"/>
      <c r="AS101" s="2594"/>
      <c r="AT101" s="2594"/>
      <c r="AU101" s="2594"/>
      <c r="AV101" s="2594"/>
      <c r="AW101" s="2595"/>
      <c r="AX101" s="1384"/>
      <c r="AY101" s="2602" t="str">
        <f>IFERROR(IF(AU97=0,"",IF(AU97=999,VLOOKUP(AM97,活動記録写真用,BY101,FALSE),VLOOKUP(AU97,【選択肢】!$T$3:$X$90,BX101,FALSE))),"")</f>
        <v/>
      </c>
      <c r="AZ101" s="2602"/>
      <c r="BA101" s="2602"/>
      <c r="BB101" s="2602"/>
      <c r="BC101" s="2602"/>
      <c r="BD101" s="2602"/>
      <c r="BE101" s="2602"/>
      <c r="BF101" s="2602"/>
      <c r="BG101" s="2602"/>
      <c r="BH101" s="2602"/>
      <c r="BI101" s="2602"/>
      <c r="BJ101" s="2602"/>
      <c r="BK101" s="2602"/>
      <c r="BL101" s="2602"/>
      <c r="BM101" s="2602"/>
      <c r="BN101" s="2602"/>
      <c r="BO101" s="2602"/>
      <c r="BP101" s="2602"/>
      <c r="BQ101" s="2602"/>
      <c r="BR101" s="2602"/>
      <c r="BS101" s="2602"/>
      <c r="BT101" s="2602"/>
      <c r="BU101" s="2602"/>
      <c r="BV101" s="2603"/>
      <c r="BW101" s="1051"/>
      <c r="BX101" s="2618">
        <v>5</v>
      </c>
      <c r="BY101" s="2617">
        <v>15</v>
      </c>
    </row>
    <row r="102" spans="2:77" x14ac:dyDescent="0.15">
      <c r="B102" s="1062"/>
      <c r="C102" s="1063"/>
      <c r="D102" s="1063"/>
      <c r="E102" s="1063"/>
      <c r="F102" s="1063"/>
      <c r="G102" s="1063"/>
      <c r="H102" s="1063"/>
      <c r="I102" s="1063"/>
      <c r="J102" s="1063"/>
      <c r="K102" s="1063"/>
      <c r="L102" s="1063"/>
      <c r="M102" s="1063"/>
      <c r="N102" s="1063"/>
      <c r="O102" s="1063"/>
      <c r="P102" s="1063"/>
      <c r="Q102" s="1063"/>
      <c r="R102" s="1063"/>
      <c r="S102" s="1063"/>
      <c r="T102" s="1063"/>
      <c r="U102" s="1063"/>
      <c r="V102" s="1063"/>
      <c r="W102" s="1063"/>
      <c r="X102" s="1063"/>
      <c r="Y102" s="1063"/>
      <c r="Z102" s="1063"/>
      <c r="AA102" s="1063"/>
      <c r="AB102" s="1063"/>
      <c r="AC102" s="1063"/>
      <c r="AD102" s="1063"/>
      <c r="AE102" s="1063"/>
      <c r="AF102" s="1063"/>
      <c r="AG102" s="1063"/>
      <c r="AH102" s="1063"/>
      <c r="AI102" s="1063"/>
      <c r="AJ102" s="1063"/>
      <c r="AK102" s="1064"/>
      <c r="AL102" s="1052"/>
      <c r="AM102" s="2596"/>
      <c r="AN102" s="2597"/>
      <c r="AO102" s="2597"/>
      <c r="AP102" s="2597"/>
      <c r="AQ102" s="2597"/>
      <c r="AR102" s="2597"/>
      <c r="AS102" s="2597"/>
      <c r="AT102" s="2597"/>
      <c r="AU102" s="2597"/>
      <c r="AV102" s="2597"/>
      <c r="AW102" s="2598"/>
      <c r="AX102" s="1385"/>
      <c r="AY102" s="2604"/>
      <c r="AZ102" s="2604"/>
      <c r="BA102" s="2604"/>
      <c r="BB102" s="2604"/>
      <c r="BC102" s="2604"/>
      <c r="BD102" s="2604"/>
      <c r="BE102" s="2604"/>
      <c r="BF102" s="2604"/>
      <c r="BG102" s="2604"/>
      <c r="BH102" s="2604"/>
      <c r="BI102" s="2604"/>
      <c r="BJ102" s="2604"/>
      <c r="BK102" s="2604"/>
      <c r="BL102" s="2604"/>
      <c r="BM102" s="2604"/>
      <c r="BN102" s="2604"/>
      <c r="BO102" s="2604"/>
      <c r="BP102" s="2604"/>
      <c r="BQ102" s="2604"/>
      <c r="BR102" s="2604"/>
      <c r="BS102" s="2604"/>
      <c r="BT102" s="2604"/>
      <c r="BU102" s="2604"/>
      <c r="BV102" s="2605"/>
      <c r="BW102" s="1051"/>
      <c r="BX102" s="2618"/>
      <c r="BY102" s="2617"/>
    </row>
    <row r="103" spans="2:77" x14ac:dyDescent="0.15">
      <c r="B103" s="1062"/>
      <c r="C103" s="1063"/>
      <c r="D103" s="1063"/>
      <c r="E103" s="1063"/>
      <c r="F103" s="1063"/>
      <c r="G103" s="1063"/>
      <c r="H103" s="1063"/>
      <c r="I103" s="1063"/>
      <c r="J103" s="1063"/>
      <c r="K103" s="1063"/>
      <c r="L103" s="1063"/>
      <c r="M103" s="1063"/>
      <c r="N103" s="1063"/>
      <c r="O103" s="1063"/>
      <c r="P103" s="1063"/>
      <c r="Q103" s="1063"/>
      <c r="R103" s="1063"/>
      <c r="S103" s="1063"/>
      <c r="T103" s="1063"/>
      <c r="U103" s="1063"/>
      <c r="V103" s="1063"/>
      <c r="W103" s="1063"/>
      <c r="X103" s="1063"/>
      <c r="Y103" s="1063"/>
      <c r="Z103" s="1063"/>
      <c r="AA103" s="1063"/>
      <c r="AB103" s="1063"/>
      <c r="AC103" s="1063"/>
      <c r="AD103" s="1063"/>
      <c r="AE103" s="1063"/>
      <c r="AF103" s="1063"/>
      <c r="AG103" s="1063"/>
      <c r="AH103" s="1063"/>
      <c r="AI103" s="1063"/>
      <c r="AJ103" s="1063"/>
      <c r="AK103" s="1064"/>
      <c r="AL103" s="1052"/>
      <c r="AM103" s="2596"/>
      <c r="AN103" s="2597"/>
      <c r="AO103" s="2597"/>
      <c r="AP103" s="2597"/>
      <c r="AQ103" s="2597"/>
      <c r="AR103" s="2597"/>
      <c r="AS103" s="2597"/>
      <c r="AT103" s="2597"/>
      <c r="AU103" s="2597"/>
      <c r="AV103" s="2597"/>
      <c r="AW103" s="2598"/>
      <c r="AX103" s="1385"/>
      <c r="AY103" s="2604"/>
      <c r="AZ103" s="2604"/>
      <c r="BA103" s="2604"/>
      <c r="BB103" s="2604"/>
      <c r="BC103" s="2604"/>
      <c r="BD103" s="2604"/>
      <c r="BE103" s="2604"/>
      <c r="BF103" s="2604"/>
      <c r="BG103" s="2604"/>
      <c r="BH103" s="2604"/>
      <c r="BI103" s="2604"/>
      <c r="BJ103" s="2604"/>
      <c r="BK103" s="2604"/>
      <c r="BL103" s="2604"/>
      <c r="BM103" s="2604"/>
      <c r="BN103" s="2604"/>
      <c r="BO103" s="2604"/>
      <c r="BP103" s="2604"/>
      <c r="BQ103" s="2604"/>
      <c r="BR103" s="2604"/>
      <c r="BS103" s="2604"/>
      <c r="BT103" s="2604"/>
      <c r="BU103" s="2604"/>
      <c r="BV103" s="2605"/>
      <c r="BW103" s="1051"/>
      <c r="BX103" s="2618"/>
      <c r="BY103" s="2617"/>
    </row>
    <row r="104" spans="2:77" x14ac:dyDescent="0.15">
      <c r="B104" s="1062"/>
      <c r="C104" s="1063"/>
      <c r="D104" s="1063"/>
      <c r="E104" s="1063"/>
      <c r="F104" s="1063"/>
      <c r="G104" s="1063"/>
      <c r="H104" s="1063"/>
      <c r="I104" s="1063"/>
      <c r="J104" s="1063"/>
      <c r="K104" s="1063"/>
      <c r="L104" s="1063"/>
      <c r="M104" s="1063"/>
      <c r="N104" s="1063"/>
      <c r="O104" s="1063"/>
      <c r="P104" s="1063"/>
      <c r="Q104" s="1063"/>
      <c r="R104" s="1063"/>
      <c r="S104" s="1063"/>
      <c r="T104" s="1063"/>
      <c r="U104" s="1063"/>
      <c r="V104" s="1063"/>
      <c r="W104" s="1063"/>
      <c r="X104" s="1063"/>
      <c r="Y104" s="1063"/>
      <c r="Z104" s="1063"/>
      <c r="AA104" s="1063"/>
      <c r="AB104" s="1063"/>
      <c r="AC104" s="1063"/>
      <c r="AD104" s="1063"/>
      <c r="AE104" s="1063"/>
      <c r="AF104" s="1063"/>
      <c r="AG104" s="1063"/>
      <c r="AH104" s="1063"/>
      <c r="AI104" s="1063"/>
      <c r="AJ104" s="1063"/>
      <c r="AK104" s="1064"/>
      <c r="AL104" s="1052"/>
      <c r="AM104" s="2599"/>
      <c r="AN104" s="2600"/>
      <c r="AO104" s="2600"/>
      <c r="AP104" s="2600"/>
      <c r="AQ104" s="2600"/>
      <c r="AR104" s="2600"/>
      <c r="AS104" s="2600"/>
      <c r="AT104" s="2600"/>
      <c r="AU104" s="2600"/>
      <c r="AV104" s="2600"/>
      <c r="AW104" s="2601"/>
      <c r="AX104" s="1385"/>
      <c r="AY104" s="2606"/>
      <c r="AZ104" s="2606"/>
      <c r="BA104" s="2606"/>
      <c r="BB104" s="2606"/>
      <c r="BC104" s="2606"/>
      <c r="BD104" s="2606"/>
      <c r="BE104" s="2606"/>
      <c r="BF104" s="2606"/>
      <c r="BG104" s="2606"/>
      <c r="BH104" s="2606"/>
      <c r="BI104" s="2606"/>
      <c r="BJ104" s="2606"/>
      <c r="BK104" s="2606"/>
      <c r="BL104" s="2606"/>
      <c r="BM104" s="2606"/>
      <c r="BN104" s="2606"/>
      <c r="BO104" s="2606"/>
      <c r="BP104" s="2606"/>
      <c r="BQ104" s="2606"/>
      <c r="BR104" s="2606"/>
      <c r="BS104" s="2606"/>
      <c r="BT104" s="2606"/>
      <c r="BU104" s="2606"/>
      <c r="BV104" s="2607"/>
      <c r="BW104" s="1051"/>
      <c r="BX104" s="2618"/>
      <c r="BY104" s="2617"/>
    </row>
    <row r="105" spans="2:77" ht="15" customHeight="1" x14ac:dyDescent="0.15">
      <c r="B105" s="1062"/>
      <c r="C105" s="1063"/>
      <c r="D105" s="1063"/>
      <c r="E105" s="1063"/>
      <c r="F105" s="1063"/>
      <c r="G105" s="1063"/>
      <c r="H105" s="1063"/>
      <c r="I105" s="1063"/>
      <c r="J105" s="1063"/>
      <c r="K105" s="1063"/>
      <c r="L105" s="1063"/>
      <c r="M105" s="1063"/>
      <c r="N105" s="1063"/>
      <c r="O105" s="1063"/>
      <c r="P105" s="1063"/>
      <c r="Q105" s="1063"/>
      <c r="R105" s="1063"/>
      <c r="S105" s="1063"/>
      <c r="T105" s="1063"/>
      <c r="U105" s="1063"/>
      <c r="V105" s="1063"/>
      <c r="W105" s="1063"/>
      <c r="X105" s="1063"/>
      <c r="Y105" s="1063"/>
      <c r="Z105" s="1063"/>
      <c r="AA105" s="1063"/>
      <c r="AB105" s="1063"/>
      <c r="AC105" s="1063"/>
      <c r="AD105" s="1063"/>
      <c r="AE105" s="1063"/>
      <c r="AF105" s="1063"/>
      <c r="AG105" s="1063"/>
      <c r="AH105" s="1063"/>
      <c r="AI105" s="1063"/>
      <c r="AJ105" s="1063"/>
      <c r="AK105" s="1064"/>
      <c r="AL105" s="1052"/>
      <c r="AM105" s="2593" t="str">
        <f>IF(AM97=0,""," 備考")</f>
        <v/>
      </c>
      <c r="AN105" s="2594"/>
      <c r="AO105" s="2594"/>
      <c r="AP105" s="2594"/>
      <c r="AQ105" s="2594"/>
      <c r="AR105" s="2594"/>
      <c r="AS105" s="2594"/>
      <c r="AT105" s="2594"/>
      <c r="AU105" s="2594"/>
      <c r="AV105" s="2594"/>
      <c r="AW105" s="2595"/>
      <c r="AX105" s="1386"/>
      <c r="AY105" s="2602" t="str">
        <f>IFERROR(IF(AM97=0,"",IF((VLOOKUP(AM97,活動記録写真用,BX105,FALSE))="","",VLOOKUP(AM97,活動記録写真用,BX105,FALSE))),"")</f>
        <v/>
      </c>
      <c r="AZ105" s="2602"/>
      <c r="BA105" s="2602"/>
      <c r="BB105" s="2602"/>
      <c r="BC105" s="2602"/>
      <c r="BD105" s="2602"/>
      <c r="BE105" s="2602"/>
      <c r="BF105" s="2602"/>
      <c r="BG105" s="2602"/>
      <c r="BH105" s="2602"/>
      <c r="BI105" s="2602"/>
      <c r="BJ105" s="2602"/>
      <c r="BK105" s="2602"/>
      <c r="BL105" s="2602"/>
      <c r="BM105" s="2602"/>
      <c r="BN105" s="2602"/>
      <c r="BO105" s="2602"/>
      <c r="BP105" s="2602"/>
      <c r="BQ105" s="2602"/>
      <c r="BR105" s="2602"/>
      <c r="BS105" s="2602"/>
      <c r="BT105" s="2602"/>
      <c r="BU105" s="2602"/>
      <c r="BV105" s="2603"/>
      <c r="BW105" s="1051"/>
      <c r="BX105" s="1066">
        <v>16</v>
      </c>
      <c r="BY105" s="1052"/>
    </row>
    <row r="106" spans="2:77" ht="15" customHeight="1" x14ac:dyDescent="0.15">
      <c r="B106" s="1062"/>
      <c r="C106" s="1063"/>
      <c r="D106" s="1063"/>
      <c r="E106" s="1063"/>
      <c r="F106" s="1063"/>
      <c r="G106" s="1063"/>
      <c r="H106" s="1063"/>
      <c r="I106" s="1063"/>
      <c r="J106" s="1063"/>
      <c r="K106" s="1063"/>
      <c r="L106" s="1063"/>
      <c r="M106" s="1063"/>
      <c r="N106" s="1063"/>
      <c r="O106" s="1063"/>
      <c r="P106" s="1063"/>
      <c r="Q106" s="1063"/>
      <c r="R106" s="1063"/>
      <c r="S106" s="1063"/>
      <c r="T106" s="1063"/>
      <c r="U106" s="1063"/>
      <c r="V106" s="1063"/>
      <c r="W106" s="1063"/>
      <c r="X106" s="1063"/>
      <c r="Y106" s="1063"/>
      <c r="Z106" s="1063"/>
      <c r="AA106" s="1063"/>
      <c r="AB106" s="1063"/>
      <c r="AC106" s="1063"/>
      <c r="AD106" s="1063"/>
      <c r="AE106" s="1063"/>
      <c r="AF106" s="1063"/>
      <c r="AG106" s="1063"/>
      <c r="AH106" s="1063"/>
      <c r="AI106" s="1063"/>
      <c r="AJ106" s="1063"/>
      <c r="AK106" s="1064"/>
      <c r="AL106" s="1052"/>
      <c r="AM106" s="2599"/>
      <c r="AN106" s="2600"/>
      <c r="AO106" s="2600"/>
      <c r="AP106" s="2600"/>
      <c r="AQ106" s="2600"/>
      <c r="AR106" s="2600"/>
      <c r="AS106" s="2600"/>
      <c r="AT106" s="2600"/>
      <c r="AU106" s="2600"/>
      <c r="AV106" s="2600"/>
      <c r="AW106" s="2601"/>
      <c r="AX106" s="1387"/>
      <c r="AY106" s="2606"/>
      <c r="AZ106" s="2606"/>
      <c r="BA106" s="2606"/>
      <c r="BB106" s="2606"/>
      <c r="BC106" s="2606"/>
      <c r="BD106" s="2606"/>
      <c r="BE106" s="2606"/>
      <c r="BF106" s="2606"/>
      <c r="BG106" s="2606"/>
      <c r="BH106" s="2606"/>
      <c r="BI106" s="2606"/>
      <c r="BJ106" s="2606"/>
      <c r="BK106" s="2606"/>
      <c r="BL106" s="2606"/>
      <c r="BM106" s="2606"/>
      <c r="BN106" s="2606"/>
      <c r="BO106" s="2606"/>
      <c r="BP106" s="2606"/>
      <c r="BQ106" s="2606"/>
      <c r="BR106" s="2606"/>
      <c r="BS106" s="2606"/>
      <c r="BT106" s="2606"/>
      <c r="BU106" s="2606"/>
      <c r="BV106" s="2607"/>
      <c r="BW106" s="1051"/>
      <c r="BX106" s="1052"/>
      <c r="BY106" s="1052"/>
    </row>
    <row r="107" spans="2:77" ht="15" customHeight="1" x14ac:dyDescent="0.15">
      <c r="B107" s="1062"/>
      <c r="C107" s="1063"/>
      <c r="D107" s="1063"/>
      <c r="E107" s="1063"/>
      <c r="F107" s="1063"/>
      <c r="G107" s="1063"/>
      <c r="H107" s="1063"/>
      <c r="I107" s="1063"/>
      <c r="J107" s="1063"/>
      <c r="K107" s="1063"/>
      <c r="L107" s="1063"/>
      <c r="M107" s="1063"/>
      <c r="N107" s="1063"/>
      <c r="O107" s="1063"/>
      <c r="P107" s="1063"/>
      <c r="Q107" s="1063"/>
      <c r="R107" s="1063"/>
      <c r="S107" s="1063"/>
      <c r="T107" s="1063"/>
      <c r="U107" s="1063"/>
      <c r="V107" s="1063"/>
      <c r="W107" s="1063"/>
      <c r="X107" s="1063"/>
      <c r="Y107" s="1063"/>
      <c r="Z107" s="1063"/>
      <c r="AA107" s="1063"/>
      <c r="AB107" s="1063"/>
      <c r="AC107" s="1063"/>
      <c r="AD107" s="1063"/>
      <c r="AE107" s="1063"/>
      <c r="AF107" s="1063"/>
      <c r="AG107" s="1063"/>
      <c r="AH107" s="1063"/>
      <c r="AI107" s="1063"/>
      <c r="AJ107" s="1063"/>
      <c r="AK107" s="1064"/>
      <c r="AL107" s="1052"/>
      <c r="AM107" s="2619"/>
      <c r="AN107" s="2620"/>
      <c r="AO107" s="2620"/>
      <c r="AP107" s="2620"/>
      <c r="AQ107" s="2620"/>
      <c r="AR107" s="2620"/>
      <c r="AS107" s="2620"/>
      <c r="AT107" s="2620"/>
      <c r="AU107" s="2620"/>
      <c r="AV107" s="2620"/>
      <c r="AW107" s="2621"/>
      <c r="AX107" s="2622"/>
      <c r="AY107" s="2623"/>
      <c r="AZ107" s="2623"/>
      <c r="BA107" s="2623"/>
      <c r="BB107" s="2623"/>
      <c r="BC107" s="2623"/>
      <c r="BD107" s="2623"/>
      <c r="BE107" s="2623"/>
      <c r="BF107" s="2623"/>
      <c r="BG107" s="2623"/>
      <c r="BH107" s="2623"/>
      <c r="BI107" s="2623"/>
      <c r="BJ107" s="2623"/>
      <c r="BK107" s="2623"/>
      <c r="BL107" s="2623"/>
      <c r="BM107" s="2623"/>
      <c r="BN107" s="2623"/>
      <c r="BO107" s="2623"/>
      <c r="BP107" s="2623"/>
      <c r="BQ107" s="2623"/>
      <c r="BR107" s="2623"/>
      <c r="BS107" s="2623"/>
      <c r="BT107" s="2623"/>
      <c r="BU107" s="2623"/>
      <c r="BV107" s="2624"/>
      <c r="BW107" s="1051"/>
      <c r="BX107" s="1052"/>
      <c r="BY107" s="1052"/>
    </row>
    <row r="108" spans="2:77" ht="15" customHeight="1" x14ac:dyDescent="0.15">
      <c r="B108" s="1062"/>
      <c r="C108" s="1063"/>
      <c r="D108" s="1063"/>
      <c r="E108" s="1063"/>
      <c r="F108" s="1063"/>
      <c r="G108" s="1063"/>
      <c r="H108" s="1063"/>
      <c r="I108" s="1063"/>
      <c r="J108" s="1063"/>
      <c r="K108" s="1063"/>
      <c r="L108" s="1063"/>
      <c r="M108" s="1063"/>
      <c r="N108" s="1063"/>
      <c r="O108" s="1063"/>
      <c r="P108" s="1063"/>
      <c r="Q108" s="1063"/>
      <c r="R108" s="1063"/>
      <c r="S108" s="1063"/>
      <c r="T108" s="1063"/>
      <c r="U108" s="1063"/>
      <c r="V108" s="1063"/>
      <c r="W108" s="1063"/>
      <c r="X108" s="1063"/>
      <c r="Y108" s="1063"/>
      <c r="Z108" s="1063"/>
      <c r="AA108" s="1063"/>
      <c r="AB108" s="1063"/>
      <c r="AC108" s="1063"/>
      <c r="AD108" s="1063"/>
      <c r="AE108" s="1063"/>
      <c r="AF108" s="1063"/>
      <c r="AG108" s="1063"/>
      <c r="AH108" s="1063"/>
      <c r="AI108" s="1063"/>
      <c r="AJ108" s="1063"/>
      <c r="AK108" s="1064"/>
      <c r="AL108" s="1052"/>
      <c r="AM108" s="2619"/>
      <c r="AN108" s="2620"/>
      <c r="AO108" s="2620"/>
      <c r="AP108" s="2620"/>
      <c r="AQ108" s="2620"/>
      <c r="AR108" s="2620"/>
      <c r="AS108" s="2620"/>
      <c r="AT108" s="2620"/>
      <c r="AU108" s="2620"/>
      <c r="AV108" s="2620"/>
      <c r="AW108" s="2621"/>
      <c r="AX108" s="2622"/>
      <c r="AY108" s="2623"/>
      <c r="AZ108" s="2623"/>
      <c r="BA108" s="2623"/>
      <c r="BB108" s="2623"/>
      <c r="BC108" s="2623"/>
      <c r="BD108" s="2623"/>
      <c r="BE108" s="2623"/>
      <c r="BF108" s="2623"/>
      <c r="BG108" s="2623"/>
      <c r="BH108" s="2623"/>
      <c r="BI108" s="2623"/>
      <c r="BJ108" s="2623"/>
      <c r="BK108" s="2623"/>
      <c r="BL108" s="2623"/>
      <c r="BM108" s="2623"/>
      <c r="BN108" s="2623"/>
      <c r="BO108" s="2623"/>
      <c r="BP108" s="2623"/>
      <c r="BQ108" s="2623"/>
      <c r="BR108" s="2623"/>
      <c r="BS108" s="2623"/>
      <c r="BT108" s="2623"/>
      <c r="BU108" s="2623"/>
      <c r="BV108" s="2624"/>
      <c r="BW108" s="1051"/>
      <c r="BX108" s="1052"/>
      <c r="BY108" s="1052"/>
    </row>
    <row r="109" spans="2:77" ht="15" customHeight="1" x14ac:dyDescent="0.15">
      <c r="B109" s="1068"/>
      <c r="C109" s="1069"/>
      <c r="D109" s="1069"/>
      <c r="E109" s="1069"/>
      <c r="F109" s="1069"/>
      <c r="G109" s="1069"/>
      <c r="H109" s="1069"/>
      <c r="I109" s="1069"/>
      <c r="J109" s="1069"/>
      <c r="K109" s="1069"/>
      <c r="L109" s="1069"/>
      <c r="M109" s="1069"/>
      <c r="N109" s="1069"/>
      <c r="O109" s="1069"/>
      <c r="P109" s="1069"/>
      <c r="Q109" s="1069"/>
      <c r="R109" s="1069"/>
      <c r="S109" s="1069"/>
      <c r="T109" s="1069"/>
      <c r="U109" s="1069"/>
      <c r="V109" s="1069"/>
      <c r="W109" s="1069"/>
      <c r="X109" s="1069"/>
      <c r="Y109" s="1069"/>
      <c r="Z109" s="1069"/>
      <c r="AA109" s="1069"/>
      <c r="AB109" s="1069"/>
      <c r="AC109" s="1069"/>
      <c r="AD109" s="1069"/>
      <c r="AE109" s="1069"/>
      <c r="AF109" s="1069"/>
      <c r="AG109" s="1069"/>
      <c r="AH109" s="1069"/>
      <c r="AI109" s="1069"/>
      <c r="AJ109" s="1069"/>
      <c r="AK109" s="1070"/>
      <c r="AL109" s="1052"/>
      <c r="AM109" s="2619"/>
      <c r="AN109" s="2620"/>
      <c r="AO109" s="2620"/>
      <c r="AP109" s="2620"/>
      <c r="AQ109" s="2620"/>
      <c r="AR109" s="2620"/>
      <c r="AS109" s="2620"/>
      <c r="AT109" s="2620"/>
      <c r="AU109" s="2620"/>
      <c r="AV109" s="2620"/>
      <c r="AW109" s="2621"/>
      <c r="AX109" s="2622"/>
      <c r="AY109" s="2623"/>
      <c r="AZ109" s="2623"/>
      <c r="BA109" s="2623"/>
      <c r="BB109" s="2623"/>
      <c r="BC109" s="2623"/>
      <c r="BD109" s="2623"/>
      <c r="BE109" s="2623"/>
      <c r="BF109" s="2623"/>
      <c r="BG109" s="2623"/>
      <c r="BH109" s="2623"/>
      <c r="BI109" s="2623"/>
      <c r="BJ109" s="2623"/>
      <c r="BK109" s="2623"/>
      <c r="BL109" s="2623"/>
      <c r="BM109" s="2623"/>
      <c r="BN109" s="2623"/>
      <c r="BO109" s="2623"/>
      <c r="BP109" s="2623"/>
      <c r="BQ109" s="2623"/>
      <c r="BR109" s="2623"/>
      <c r="BS109" s="2623"/>
      <c r="BT109" s="2623"/>
      <c r="BU109" s="2623"/>
      <c r="BV109" s="2624"/>
      <c r="BW109" s="1051"/>
      <c r="BX109" s="1052"/>
      <c r="BY109" s="1052"/>
    </row>
    <row r="110" spans="2:77" x14ac:dyDescent="0.15">
      <c r="B110" s="1072"/>
      <c r="C110" s="1072"/>
      <c r="D110" s="1072"/>
      <c r="E110" s="1072"/>
      <c r="F110" s="1072"/>
      <c r="G110" s="1072"/>
      <c r="H110" s="1072"/>
      <c r="I110" s="1072"/>
      <c r="J110" s="1072"/>
      <c r="K110" s="1072"/>
      <c r="L110" s="1072"/>
      <c r="M110" s="1072"/>
      <c r="N110" s="1072"/>
      <c r="O110" s="1072"/>
      <c r="P110" s="1072"/>
      <c r="Q110" s="1072"/>
      <c r="R110" s="1072"/>
      <c r="S110" s="1072"/>
      <c r="T110" s="1072"/>
      <c r="U110" s="1072"/>
      <c r="V110" s="1072"/>
      <c r="W110" s="1072"/>
      <c r="X110" s="1072"/>
      <c r="Y110" s="1072"/>
      <c r="Z110" s="1072"/>
      <c r="AA110" s="1072"/>
      <c r="AB110" s="1072"/>
      <c r="AC110" s="1072"/>
      <c r="AD110" s="1072"/>
      <c r="AE110" s="1072"/>
      <c r="AF110" s="1072"/>
      <c r="AG110" s="1072"/>
      <c r="AH110" s="1072"/>
      <c r="AI110" s="1072"/>
      <c r="AJ110" s="1072"/>
      <c r="AK110" s="1072"/>
      <c r="AL110" s="1072"/>
      <c r="AM110" s="1073"/>
      <c r="AN110" s="1073"/>
      <c r="AO110" s="1073"/>
      <c r="AP110" s="1073"/>
      <c r="AQ110" s="1073"/>
      <c r="AR110" s="1073"/>
      <c r="AS110" s="1073"/>
      <c r="AT110" s="1073"/>
      <c r="AU110" s="1073"/>
      <c r="AV110" s="1073"/>
      <c r="AW110" s="1073"/>
      <c r="AX110" s="1072"/>
      <c r="AY110" s="1072"/>
      <c r="AZ110" s="1072"/>
      <c r="BA110" s="1072"/>
      <c r="BB110" s="1072"/>
      <c r="BC110" s="1072"/>
      <c r="BD110" s="1072"/>
      <c r="BE110" s="1072"/>
      <c r="BF110" s="1072"/>
      <c r="BG110" s="1072"/>
      <c r="BH110" s="1072"/>
      <c r="BI110" s="1072"/>
      <c r="BJ110" s="1072"/>
      <c r="BK110" s="1072"/>
      <c r="BL110" s="1072"/>
      <c r="BM110" s="1072"/>
      <c r="BN110" s="1072"/>
      <c r="BO110" s="1072"/>
      <c r="BP110" s="1072"/>
      <c r="BQ110" s="1072"/>
      <c r="BR110" s="1072"/>
      <c r="BS110" s="1072"/>
      <c r="BT110" s="1072"/>
      <c r="BU110" s="1072"/>
      <c r="BV110" s="1072"/>
      <c r="BW110" s="1071"/>
      <c r="BX110" s="1072"/>
      <c r="BY110" s="1072"/>
    </row>
    <row r="111" spans="2:77" ht="15" customHeight="1" x14ac:dyDescent="0.15">
      <c r="B111" s="2625" t="s">
        <v>6838</v>
      </c>
      <c r="C111" s="2625"/>
      <c r="D111" s="2625"/>
      <c r="E111" s="2625"/>
      <c r="F111" s="2625"/>
      <c r="G111" s="2625"/>
      <c r="H111" s="2627"/>
      <c r="I111" s="2627"/>
      <c r="J111" s="2627"/>
      <c r="K111" s="2627"/>
      <c r="L111" s="2627"/>
      <c r="M111" s="2627"/>
      <c r="N111" s="2627"/>
      <c r="O111" s="2627"/>
      <c r="P111" s="1379"/>
      <c r="Q111" s="1379"/>
      <c r="R111" s="1379"/>
      <c r="S111" s="1379"/>
      <c r="T111" s="1379"/>
      <c r="U111" s="1379"/>
      <c r="V111" s="1379"/>
      <c r="W111" s="1379"/>
      <c r="X111" s="1379"/>
      <c r="Y111" s="1379"/>
      <c r="Z111" s="1379"/>
      <c r="AA111" s="1379"/>
      <c r="AB111" s="1379"/>
      <c r="AC111" s="1379"/>
      <c r="AD111" s="1379"/>
      <c r="AE111" s="1379"/>
      <c r="AF111" s="1379"/>
      <c r="AG111" s="1379"/>
      <c r="AH111" s="1379"/>
      <c r="AI111" s="1379"/>
      <c r="AJ111" s="1379"/>
      <c r="AK111" s="1379"/>
      <c r="AL111" s="1052"/>
      <c r="AM111" s="2615" t="s">
        <v>6839</v>
      </c>
      <c r="AN111" s="2615"/>
      <c r="AO111" s="2615"/>
      <c r="AP111" s="2615"/>
      <c r="AQ111" s="2615"/>
      <c r="AR111" s="2615"/>
      <c r="AS111" s="2615"/>
      <c r="AT111" s="2615"/>
      <c r="AU111" s="2616" t="s">
        <v>625</v>
      </c>
      <c r="AV111" s="2616"/>
      <c r="AW111" s="2616"/>
      <c r="AX111" s="2616"/>
      <c r="AY111" s="2616"/>
      <c r="AZ111" s="2616"/>
      <c r="BA111" s="2616"/>
      <c r="BB111" s="2616"/>
      <c r="BC111" s="1052"/>
      <c r="BD111" s="1052"/>
      <c r="BE111" s="1052"/>
      <c r="BF111" s="1052"/>
      <c r="BG111" s="1052"/>
      <c r="BH111" s="1052"/>
      <c r="BI111" s="1052"/>
      <c r="BJ111" s="1052"/>
      <c r="BK111" s="1052"/>
      <c r="BL111" s="1052"/>
      <c r="BM111" s="1052"/>
      <c r="BN111" s="1052"/>
      <c r="BO111" s="1052"/>
      <c r="BP111" s="1052"/>
      <c r="BQ111" s="1052"/>
      <c r="BR111" s="1052"/>
      <c r="BS111" s="1052"/>
      <c r="BT111" s="1052"/>
      <c r="BU111" s="1052"/>
      <c r="BV111" s="1052"/>
      <c r="BW111" s="1051"/>
      <c r="BX111" s="1052"/>
      <c r="BY111" s="1052"/>
    </row>
    <row r="112" spans="2:77" ht="15" customHeight="1" x14ac:dyDescent="0.15">
      <c r="B112" s="1059"/>
      <c r="C112" s="1060"/>
      <c r="D112" s="1060"/>
      <c r="E112" s="1060"/>
      <c r="F112" s="1060"/>
      <c r="G112" s="1060"/>
      <c r="H112" s="1060"/>
      <c r="I112" s="1060"/>
      <c r="J112" s="1060"/>
      <c r="K112" s="1060"/>
      <c r="L112" s="1060"/>
      <c r="M112" s="1060"/>
      <c r="N112" s="1060"/>
      <c r="O112" s="1060"/>
      <c r="P112" s="1060"/>
      <c r="Q112" s="1060"/>
      <c r="R112" s="1060"/>
      <c r="S112" s="1060"/>
      <c r="T112" s="1060"/>
      <c r="U112" s="1060"/>
      <c r="V112" s="1060"/>
      <c r="W112" s="1060"/>
      <c r="X112" s="1060"/>
      <c r="Y112" s="1060"/>
      <c r="Z112" s="1060"/>
      <c r="AA112" s="1060"/>
      <c r="AB112" s="1060"/>
      <c r="AC112" s="1060"/>
      <c r="AD112" s="1060"/>
      <c r="AE112" s="1060"/>
      <c r="AF112" s="1060"/>
      <c r="AG112" s="1060"/>
      <c r="AH112" s="1060"/>
      <c r="AI112" s="1060"/>
      <c r="AJ112" s="1060"/>
      <c r="AK112" s="1061"/>
      <c r="AL112" s="1052"/>
      <c r="AM112" s="2608"/>
      <c r="AN112" s="2608"/>
      <c r="AO112" s="2608"/>
      <c r="AP112" s="2608"/>
      <c r="AQ112" s="2608"/>
      <c r="AR112" s="2608"/>
      <c r="AS112" s="2608"/>
      <c r="AT112" s="2608"/>
      <c r="AU112" s="2608"/>
      <c r="AV112" s="2608"/>
      <c r="AW112" s="2608"/>
      <c r="AX112" s="2608"/>
      <c r="AY112" s="2608"/>
      <c r="AZ112" s="2608"/>
      <c r="BA112" s="2608"/>
      <c r="BB112" s="2608"/>
      <c r="BC112" s="1052"/>
      <c r="BD112" s="1052"/>
      <c r="BE112" s="1052"/>
      <c r="BF112" s="1052"/>
      <c r="BG112" s="1052"/>
      <c r="BH112" s="1052"/>
      <c r="BI112" s="1052"/>
      <c r="BJ112" s="1052"/>
      <c r="BK112" s="1052"/>
      <c r="BL112" s="1052"/>
      <c r="BM112" s="1052"/>
      <c r="BN112" s="1052"/>
      <c r="BO112" s="1052"/>
      <c r="BP112" s="1052"/>
      <c r="BQ112" s="1052"/>
      <c r="BR112" s="1052"/>
      <c r="BS112" s="1052"/>
      <c r="BT112" s="1052"/>
      <c r="BU112" s="1052"/>
      <c r="BV112" s="1052"/>
      <c r="BW112" s="1051"/>
      <c r="BX112" s="1052"/>
      <c r="BY112" s="1052"/>
    </row>
    <row r="113" spans="2:77" ht="15" customHeight="1" x14ac:dyDescent="0.15">
      <c r="B113" s="1062"/>
      <c r="C113" s="1063"/>
      <c r="D113" s="1063"/>
      <c r="E113" s="1063"/>
      <c r="F113" s="1063"/>
      <c r="G113" s="1063"/>
      <c r="H113" s="1063"/>
      <c r="I113" s="1063"/>
      <c r="J113" s="1063"/>
      <c r="K113" s="1063"/>
      <c r="L113" s="1063"/>
      <c r="M113" s="1063"/>
      <c r="N113" s="1063"/>
      <c r="O113" s="1063"/>
      <c r="P113" s="1063"/>
      <c r="Q113" s="1063"/>
      <c r="R113" s="1063"/>
      <c r="S113" s="1063"/>
      <c r="T113" s="1063"/>
      <c r="U113" s="1063"/>
      <c r="V113" s="1063"/>
      <c r="W113" s="1063"/>
      <c r="X113" s="1063"/>
      <c r="Y113" s="1063"/>
      <c r="Z113" s="1063"/>
      <c r="AA113" s="1063"/>
      <c r="AB113" s="1063"/>
      <c r="AC113" s="1063"/>
      <c r="AD113" s="1063"/>
      <c r="AE113" s="1063"/>
      <c r="AF113" s="1063"/>
      <c r="AG113" s="1063"/>
      <c r="AH113" s="1063"/>
      <c r="AI113" s="1063"/>
      <c r="AJ113" s="1063"/>
      <c r="AK113" s="1064"/>
      <c r="AL113" s="1052"/>
      <c r="AM113" s="1380" t="str">
        <f>IF(AM112=0,""," 実施日")</f>
        <v/>
      </c>
      <c r="AN113" s="1381"/>
      <c r="AO113" s="1381"/>
      <c r="AP113" s="1381"/>
      <c r="AQ113" s="1381"/>
      <c r="AR113" s="1381"/>
      <c r="AS113" s="1381"/>
      <c r="AT113" s="1381"/>
      <c r="AU113" s="1381"/>
      <c r="AV113" s="1381"/>
      <c r="AW113" s="1382"/>
      <c r="AX113" s="1380"/>
      <c r="AY113" s="2589" t="str">
        <f>IFERROR(IF(AM112=0,"",VLOOKUP(AM112,活動記録写真用,BX113,FALSE)),"")</f>
        <v/>
      </c>
      <c r="AZ113" s="2589"/>
      <c r="BA113" s="2589"/>
      <c r="BB113" s="2589"/>
      <c r="BC113" s="2589"/>
      <c r="BD113" s="2589"/>
      <c r="BE113" s="2589"/>
      <c r="BF113" s="2589"/>
      <c r="BG113" s="2589"/>
      <c r="BH113" s="2589"/>
      <c r="BI113" s="2589"/>
      <c r="BJ113" s="2589"/>
      <c r="BK113" s="2589"/>
      <c r="BL113" s="2589"/>
      <c r="BM113" s="2589"/>
      <c r="BN113" s="2589"/>
      <c r="BO113" s="2589"/>
      <c r="BP113" s="2589"/>
      <c r="BQ113" s="2589"/>
      <c r="BR113" s="2589"/>
      <c r="BS113" s="2589"/>
      <c r="BT113" s="2589"/>
      <c r="BU113" s="2589"/>
      <c r="BV113" s="2590"/>
      <c r="BW113" s="1051"/>
      <c r="BX113" s="1065">
        <v>2</v>
      </c>
      <c r="BY113" s="1052"/>
    </row>
    <row r="114" spans="2:77" ht="15" customHeight="1" x14ac:dyDescent="0.15">
      <c r="B114" s="1062"/>
      <c r="C114" s="1063"/>
      <c r="D114" s="1063"/>
      <c r="E114" s="1063"/>
      <c r="F114" s="1063"/>
      <c r="G114" s="1063"/>
      <c r="H114" s="1063"/>
      <c r="I114" s="1063"/>
      <c r="J114" s="1063"/>
      <c r="K114" s="1063"/>
      <c r="L114" s="1063"/>
      <c r="M114" s="1063"/>
      <c r="N114" s="1063"/>
      <c r="O114" s="1063"/>
      <c r="P114" s="1063"/>
      <c r="Q114" s="1063"/>
      <c r="R114" s="1063"/>
      <c r="S114" s="1063"/>
      <c r="T114" s="1063"/>
      <c r="U114" s="1063"/>
      <c r="V114" s="1063"/>
      <c r="W114" s="1063"/>
      <c r="X114" s="1063"/>
      <c r="Y114" s="1063"/>
      <c r="Z114" s="1063"/>
      <c r="AA114" s="1063"/>
      <c r="AB114" s="1063"/>
      <c r="AC114" s="1063"/>
      <c r="AD114" s="1063"/>
      <c r="AE114" s="1063"/>
      <c r="AF114" s="1063"/>
      <c r="AG114" s="1063"/>
      <c r="AH114" s="1063"/>
      <c r="AI114" s="1063"/>
      <c r="AJ114" s="1063"/>
      <c r="AK114" s="1064"/>
      <c r="AL114" s="1052"/>
      <c r="AM114" s="1380" t="str">
        <f>IF(AM112=0,""," 支払区分")</f>
        <v/>
      </c>
      <c r="AN114" s="1383"/>
      <c r="AO114" s="1383"/>
      <c r="AP114" s="1383"/>
      <c r="AQ114" s="1383"/>
      <c r="AR114" s="1383"/>
      <c r="AS114" s="1383"/>
      <c r="AT114" s="1383"/>
      <c r="AU114" s="1383"/>
      <c r="AV114" s="1383"/>
      <c r="AW114" s="1382"/>
      <c r="AX114" s="1380"/>
      <c r="AY114" s="2591" t="str">
        <f>IFERROR(IF(AU112=0,"",IF(AU112=999,VLOOKUP(AM112,活動記録写真用,BY114,FALSE),VLOOKUP(AU112,【選択肢】!$T$3:$X$90,BX114,FALSE))),"")</f>
        <v/>
      </c>
      <c r="AZ114" s="2591"/>
      <c r="BA114" s="2591"/>
      <c r="BB114" s="2591"/>
      <c r="BC114" s="2591"/>
      <c r="BD114" s="2591"/>
      <c r="BE114" s="2591"/>
      <c r="BF114" s="2591"/>
      <c r="BG114" s="2591"/>
      <c r="BH114" s="2591"/>
      <c r="BI114" s="2591"/>
      <c r="BJ114" s="2591"/>
      <c r="BK114" s="2591"/>
      <c r="BL114" s="2591"/>
      <c r="BM114" s="2591"/>
      <c r="BN114" s="2591"/>
      <c r="BO114" s="2591"/>
      <c r="BP114" s="2591"/>
      <c r="BQ114" s="2591"/>
      <c r="BR114" s="2591"/>
      <c r="BS114" s="2591"/>
      <c r="BT114" s="2591"/>
      <c r="BU114" s="2591"/>
      <c r="BV114" s="2592"/>
      <c r="BW114" s="1051"/>
      <c r="BX114" s="1066">
        <v>2</v>
      </c>
      <c r="BY114" s="1067">
        <v>13</v>
      </c>
    </row>
    <row r="115" spans="2:77" ht="15" customHeight="1" x14ac:dyDescent="0.15">
      <c r="B115" s="1062"/>
      <c r="C115" s="1063"/>
      <c r="D115" s="1063"/>
      <c r="E115" s="1063"/>
      <c r="F115" s="1063"/>
      <c r="G115" s="1063"/>
      <c r="H115" s="1063"/>
      <c r="I115" s="1063"/>
      <c r="J115" s="1063"/>
      <c r="K115" s="1063"/>
      <c r="L115" s="1063"/>
      <c r="M115" s="1063"/>
      <c r="N115" s="1063"/>
      <c r="O115" s="1063"/>
      <c r="P115" s="1063"/>
      <c r="Q115" s="1063"/>
      <c r="R115" s="1063"/>
      <c r="S115" s="1063"/>
      <c r="T115" s="1063"/>
      <c r="U115" s="1063"/>
      <c r="V115" s="1063"/>
      <c r="W115" s="1063"/>
      <c r="X115" s="1063"/>
      <c r="Y115" s="1063"/>
      <c r="Z115" s="1063"/>
      <c r="AA115" s="1063"/>
      <c r="AB115" s="1063"/>
      <c r="AC115" s="1063"/>
      <c r="AD115" s="1063"/>
      <c r="AE115" s="1063"/>
      <c r="AF115" s="1063"/>
      <c r="AG115" s="1063"/>
      <c r="AH115" s="1063"/>
      <c r="AI115" s="1063"/>
      <c r="AJ115" s="1063"/>
      <c r="AK115" s="1064"/>
      <c r="AL115" s="1052"/>
      <c r="AM115" s="1380" t="str">
        <f>IF(AM112=0,""," 活動区分")</f>
        <v/>
      </c>
      <c r="AN115" s="1381"/>
      <c r="AO115" s="1381"/>
      <c r="AP115" s="1381"/>
      <c r="AQ115" s="1381"/>
      <c r="AR115" s="1381"/>
      <c r="AS115" s="1381"/>
      <c r="AT115" s="1381"/>
      <c r="AU115" s="1381"/>
      <c r="AV115" s="1381"/>
      <c r="AW115" s="1382"/>
      <c r="AX115" s="1380"/>
      <c r="AY115" s="2591" t="str">
        <f>IFERROR(IF(AU112=0,"",IF(AU112=999,VLOOKUP(AM112,活動記録写真用,BY115,FALSE),VLOOKUP(AU112,【選択肢】!$T$3:$X$90,BX115,FALSE))),"")</f>
        <v/>
      </c>
      <c r="AZ115" s="2591"/>
      <c r="BA115" s="2591"/>
      <c r="BB115" s="2591"/>
      <c r="BC115" s="2591"/>
      <c r="BD115" s="2591"/>
      <c r="BE115" s="2591"/>
      <c r="BF115" s="2591"/>
      <c r="BG115" s="2591"/>
      <c r="BH115" s="2591"/>
      <c r="BI115" s="2591"/>
      <c r="BJ115" s="2591"/>
      <c r="BK115" s="2591"/>
      <c r="BL115" s="2591"/>
      <c r="BM115" s="2591"/>
      <c r="BN115" s="2591"/>
      <c r="BO115" s="2591"/>
      <c r="BP115" s="2591"/>
      <c r="BQ115" s="2591"/>
      <c r="BR115" s="2591"/>
      <c r="BS115" s="2591"/>
      <c r="BT115" s="2591"/>
      <c r="BU115" s="2591"/>
      <c r="BV115" s="2592"/>
      <c r="BW115" s="1051"/>
      <c r="BX115" s="1066">
        <v>3</v>
      </c>
      <c r="BY115" s="1067">
        <v>14</v>
      </c>
    </row>
    <row r="116" spans="2:77" x14ac:dyDescent="0.15">
      <c r="B116" s="1062"/>
      <c r="C116" s="1063"/>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3"/>
      <c r="AA116" s="1063"/>
      <c r="AB116" s="1063"/>
      <c r="AC116" s="1063"/>
      <c r="AD116" s="1063"/>
      <c r="AE116" s="1063"/>
      <c r="AF116" s="1063"/>
      <c r="AG116" s="1063"/>
      <c r="AH116" s="1063"/>
      <c r="AI116" s="1063"/>
      <c r="AJ116" s="1063"/>
      <c r="AK116" s="1064"/>
      <c r="AL116" s="1052"/>
      <c r="AM116" s="2593" t="str">
        <f>IF(AM112=0,""," 活動項目")</f>
        <v/>
      </c>
      <c r="AN116" s="2594"/>
      <c r="AO116" s="2594"/>
      <c r="AP116" s="2594"/>
      <c r="AQ116" s="2594"/>
      <c r="AR116" s="2594"/>
      <c r="AS116" s="2594"/>
      <c r="AT116" s="2594"/>
      <c r="AU116" s="2594"/>
      <c r="AV116" s="2594"/>
      <c r="AW116" s="2595"/>
      <c r="AX116" s="1384"/>
      <c r="AY116" s="2602" t="str">
        <f>IFERROR(IF(AU112=0,"",IF(AU112=999,VLOOKUP(AM112,活動記録写真用,BY116,FALSE),VLOOKUP(AU112,【選択肢】!$T$3:$X$90,BX116,FALSE))),"")</f>
        <v/>
      </c>
      <c r="AZ116" s="2602"/>
      <c r="BA116" s="2602"/>
      <c r="BB116" s="2602"/>
      <c r="BC116" s="2602"/>
      <c r="BD116" s="2602"/>
      <c r="BE116" s="2602"/>
      <c r="BF116" s="2602"/>
      <c r="BG116" s="2602"/>
      <c r="BH116" s="2602"/>
      <c r="BI116" s="2602"/>
      <c r="BJ116" s="2602"/>
      <c r="BK116" s="2602"/>
      <c r="BL116" s="2602"/>
      <c r="BM116" s="2602"/>
      <c r="BN116" s="2602"/>
      <c r="BO116" s="2602"/>
      <c r="BP116" s="2602"/>
      <c r="BQ116" s="2602"/>
      <c r="BR116" s="2602"/>
      <c r="BS116" s="2602"/>
      <c r="BT116" s="2602"/>
      <c r="BU116" s="2602"/>
      <c r="BV116" s="2603"/>
      <c r="BW116" s="1051"/>
      <c r="BX116" s="2618">
        <v>5</v>
      </c>
      <c r="BY116" s="2617">
        <v>15</v>
      </c>
    </row>
    <row r="117" spans="2:77" x14ac:dyDescent="0.15">
      <c r="B117" s="1062"/>
      <c r="C117" s="1063"/>
      <c r="D117" s="1063"/>
      <c r="E117" s="1063"/>
      <c r="F117" s="1063"/>
      <c r="G117" s="1063"/>
      <c r="H117" s="1063"/>
      <c r="I117" s="1063"/>
      <c r="J117" s="1063"/>
      <c r="K117" s="1063"/>
      <c r="L117" s="1063"/>
      <c r="M117" s="1063"/>
      <c r="N117" s="1063"/>
      <c r="O117" s="1063"/>
      <c r="P117" s="1063"/>
      <c r="Q117" s="1063"/>
      <c r="R117" s="1063"/>
      <c r="S117" s="1063"/>
      <c r="T117" s="1063"/>
      <c r="U117" s="1063"/>
      <c r="V117" s="1063"/>
      <c r="W117" s="1063"/>
      <c r="X117" s="1063"/>
      <c r="Y117" s="1063"/>
      <c r="Z117" s="1063"/>
      <c r="AA117" s="1063"/>
      <c r="AB117" s="1063"/>
      <c r="AC117" s="1063"/>
      <c r="AD117" s="1063"/>
      <c r="AE117" s="1063"/>
      <c r="AF117" s="1063"/>
      <c r="AG117" s="1063"/>
      <c r="AH117" s="1063"/>
      <c r="AI117" s="1063"/>
      <c r="AJ117" s="1063"/>
      <c r="AK117" s="1064"/>
      <c r="AL117" s="1052"/>
      <c r="AM117" s="2596"/>
      <c r="AN117" s="2597"/>
      <c r="AO117" s="2597"/>
      <c r="AP117" s="2597"/>
      <c r="AQ117" s="2597"/>
      <c r="AR117" s="2597"/>
      <c r="AS117" s="2597"/>
      <c r="AT117" s="2597"/>
      <c r="AU117" s="2597"/>
      <c r="AV117" s="2597"/>
      <c r="AW117" s="2598"/>
      <c r="AX117" s="1385"/>
      <c r="AY117" s="2604"/>
      <c r="AZ117" s="2604"/>
      <c r="BA117" s="2604"/>
      <c r="BB117" s="2604"/>
      <c r="BC117" s="2604"/>
      <c r="BD117" s="2604"/>
      <c r="BE117" s="2604"/>
      <c r="BF117" s="2604"/>
      <c r="BG117" s="2604"/>
      <c r="BH117" s="2604"/>
      <c r="BI117" s="2604"/>
      <c r="BJ117" s="2604"/>
      <c r="BK117" s="2604"/>
      <c r="BL117" s="2604"/>
      <c r="BM117" s="2604"/>
      <c r="BN117" s="2604"/>
      <c r="BO117" s="2604"/>
      <c r="BP117" s="2604"/>
      <c r="BQ117" s="2604"/>
      <c r="BR117" s="2604"/>
      <c r="BS117" s="2604"/>
      <c r="BT117" s="2604"/>
      <c r="BU117" s="2604"/>
      <c r="BV117" s="2605"/>
      <c r="BW117" s="1051"/>
      <c r="BX117" s="2618"/>
      <c r="BY117" s="2617"/>
    </row>
    <row r="118" spans="2:77" x14ac:dyDescent="0.15">
      <c r="B118" s="1062"/>
      <c r="C118" s="1063"/>
      <c r="D118" s="1063"/>
      <c r="E118" s="1063"/>
      <c r="F118" s="1063"/>
      <c r="G118" s="1063"/>
      <c r="H118" s="1063"/>
      <c r="I118" s="1063"/>
      <c r="J118" s="1063"/>
      <c r="K118" s="1063"/>
      <c r="L118" s="1063"/>
      <c r="M118" s="1063"/>
      <c r="N118" s="1063"/>
      <c r="O118" s="1063"/>
      <c r="P118" s="1063"/>
      <c r="Q118" s="1063"/>
      <c r="R118" s="1063"/>
      <c r="S118" s="1063"/>
      <c r="T118" s="1063"/>
      <c r="U118" s="1063"/>
      <c r="V118" s="1063"/>
      <c r="W118" s="1063"/>
      <c r="X118" s="1063"/>
      <c r="Y118" s="1063"/>
      <c r="Z118" s="1063"/>
      <c r="AA118" s="1063"/>
      <c r="AB118" s="1063"/>
      <c r="AC118" s="1063"/>
      <c r="AD118" s="1063"/>
      <c r="AE118" s="1063"/>
      <c r="AF118" s="1063"/>
      <c r="AG118" s="1063"/>
      <c r="AH118" s="1063"/>
      <c r="AI118" s="1063"/>
      <c r="AJ118" s="1063"/>
      <c r="AK118" s="1064"/>
      <c r="AL118" s="1052"/>
      <c r="AM118" s="2596"/>
      <c r="AN118" s="2597"/>
      <c r="AO118" s="2597"/>
      <c r="AP118" s="2597"/>
      <c r="AQ118" s="2597"/>
      <c r="AR118" s="2597"/>
      <c r="AS118" s="2597"/>
      <c r="AT118" s="2597"/>
      <c r="AU118" s="2597"/>
      <c r="AV118" s="2597"/>
      <c r="AW118" s="2598"/>
      <c r="AX118" s="1385"/>
      <c r="AY118" s="2604"/>
      <c r="AZ118" s="2604"/>
      <c r="BA118" s="2604"/>
      <c r="BB118" s="2604"/>
      <c r="BC118" s="2604"/>
      <c r="BD118" s="2604"/>
      <c r="BE118" s="2604"/>
      <c r="BF118" s="2604"/>
      <c r="BG118" s="2604"/>
      <c r="BH118" s="2604"/>
      <c r="BI118" s="2604"/>
      <c r="BJ118" s="2604"/>
      <c r="BK118" s="2604"/>
      <c r="BL118" s="2604"/>
      <c r="BM118" s="2604"/>
      <c r="BN118" s="2604"/>
      <c r="BO118" s="2604"/>
      <c r="BP118" s="2604"/>
      <c r="BQ118" s="2604"/>
      <c r="BR118" s="2604"/>
      <c r="BS118" s="2604"/>
      <c r="BT118" s="2604"/>
      <c r="BU118" s="2604"/>
      <c r="BV118" s="2605"/>
      <c r="BW118" s="1051"/>
      <c r="BX118" s="2618"/>
      <c r="BY118" s="2617"/>
    </row>
    <row r="119" spans="2:77" x14ac:dyDescent="0.15">
      <c r="B119" s="1062"/>
      <c r="C119" s="1063"/>
      <c r="D119" s="1063"/>
      <c r="E119" s="1063"/>
      <c r="F119" s="1063"/>
      <c r="G119" s="1063"/>
      <c r="H119" s="1063"/>
      <c r="I119" s="1063"/>
      <c r="J119" s="1063"/>
      <c r="K119" s="1063"/>
      <c r="L119" s="1063"/>
      <c r="M119" s="1063"/>
      <c r="N119" s="1063"/>
      <c r="O119" s="1063"/>
      <c r="P119" s="1063"/>
      <c r="Q119" s="1063"/>
      <c r="R119" s="1063"/>
      <c r="S119" s="1063"/>
      <c r="T119" s="1063"/>
      <c r="U119" s="1063"/>
      <c r="V119" s="1063"/>
      <c r="W119" s="1063"/>
      <c r="X119" s="1063"/>
      <c r="Y119" s="1063"/>
      <c r="Z119" s="1063"/>
      <c r="AA119" s="1063"/>
      <c r="AB119" s="1063"/>
      <c r="AC119" s="1063"/>
      <c r="AD119" s="1063"/>
      <c r="AE119" s="1063"/>
      <c r="AF119" s="1063"/>
      <c r="AG119" s="1063"/>
      <c r="AH119" s="1063"/>
      <c r="AI119" s="1063"/>
      <c r="AJ119" s="1063"/>
      <c r="AK119" s="1064"/>
      <c r="AL119" s="1052"/>
      <c r="AM119" s="2599"/>
      <c r="AN119" s="2600"/>
      <c r="AO119" s="2600"/>
      <c r="AP119" s="2600"/>
      <c r="AQ119" s="2600"/>
      <c r="AR119" s="2600"/>
      <c r="AS119" s="2600"/>
      <c r="AT119" s="2600"/>
      <c r="AU119" s="2600"/>
      <c r="AV119" s="2600"/>
      <c r="AW119" s="2601"/>
      <c r="AX119" s="1385"/>
      <c r="AY119" s="2606"/>
      <c r="AZ119" s="2606"/>
      <c r="BA119" s="2606"/>
      <c r="BB119" s="2606"/>
      <c r="BC119" s="2606"/>
      <c r="BD119" s="2606"/>
      <c r="BE119" s="2606"/>
      <c r="BF119" s="2606"/>
      <c r="BG119" s="2606"/>
      <c r="BH119" s="2606"/>
      <c r="BI119" s="2606"/>
      <c r="BJ119" s="2606"/>
      <c r="BK119" s="2606"/>
      <c r="BL119" s="2606"/>
      <c r="BM119" s="2606"/>
      <c r="BN119" s="2606"/>
      <c r="BO119" s="2606"/>
      <c r="BP119" s="2606"/>
      <c r="BQ119" s="2606"/>
      <c r="BR119" s="2606"/>
      <c r="BS119" s="2606"/>
      <c r="BT119" s="2606"/>
      <c r="BU119" s="2606"/>
      <c r="BV119" s="2607"/>
      <c r="BW119" s="1051"/>
      <c r="BX119" s="2618"/>
      <c r="BY119" s="2617"/>
    </row>
    <row r="120" spans="2:77" ht="15" customHeight="1" x14ac:dyDescent="0.15">
      <c r="B120" s="1062"/>
      <c r="C120" s="1063"/>
      <c r="D120" s="1063"/>
      <c r="E120" s="1063"/>
      <c r="F120" s="1063"/>
      <c r="G120" s="1063"/>
      <c r="H120" s="1063"/>
      <c r="I120" s="1063"/>
      <c r="J120" s="1063"/>
      <c r="K120" s="1063"/>
      <c r="L120" s="1063"/>
      <c r="M120" s="1063"/>
      <c r="N120" s="1063"/>
      <c r="O120" s="1063"/>
      <c r="P120" s="1063"/>
      <c r="Q120" s="1063"/>
      <c r="R120" s="1063"/>
      <c r="S120" s="1063"/>
      <c r="T120" s="1063"/>
      <c r="U120" s="1063"/>
      <c r="V120" s="1063"/>
      <c r="W120" s="1063"/>
      <c r="X120" s="1063"/>
      <c r="Y120" s="1063"/>
      <c r="Z120" s="1063"/>
      <c r="AA120" s="1063"/>
      <c r="AB120" s="1063"/>
      <c r="AC120" s="1063"/>
      <c r="AD120" s="1063"/>
      <c r="AE120" s="1063"/>
      <c r="AF120" s="1063"/>
      <c r="AG120" s="1063"/>
      <c r="AH120" s="1063"/>
      <c r="AI120" s="1063"/>
      <c r="AJ120" s="1063"/>
      <c r="AK120" s="1064"/>
      <c r="AL120" s="1052"/>
      <c r="AM120" s="2593" t="str">
        <f>IF(AM112=0,""," 備考")</f>
        <v/>
      </c>
      <c r="AN120" s="2594"/>
      <c r="AO120" s="2594"/>
      <c r="AP120" s="2594"/>
      <c r="AQ120" s="2594"/>
      <c r="AR120" s="2594"/>
      <c r="AS120" s="2594"/>
      <c r="AT120" s="2594"/>
      <c r="AU120" s="2594"/>
      <c r="AV120" s="2594"/>
      <c r="AW120" s="2595"/>
      <c r="AX120" s="1386"/>
      <c r="AY120" s="2602" t="str">
        <f>IFERROR(IF(AM112=0,"",IF((VLOOKUP(AM112,活動記録写真用,BX120,FALSE))="","",VLOOKUP(AM112,活動記録写真用,BX120,FALSE))),"")</f>
        <v/>
      </c>
      <c r="AZ120" s="2602"/>
      <c r="BA120" s="2602"/>
      <c r="BB120" s="2602"/>
      <c r="BC120" s="2602"/>
      <c r="BD120" s="2602"/>
      <c r="BE120" s="2602"/>
      <c r="BF120" s="2602"/>
      <c r="BG120" s="2602"/>
      <c r="BH120" s="2602"/>
      <c r="BI120" s="2602"/>
      <c r="BJ120" s="2602"/>
      <c r="BK120" s="2602"/>
      <c r="BL120" s="2602"/>
      <c r="BM120" s="2602"/>
      <c r="BN120" s="2602"/>
      <c r="BO120" s="2602"/>
      <c r="BP120" s="2602"/>
      <c r="BQ120" s="2602"/>
      <c r="BR120" s="2602"/>
      <c r="BS120" s="2602"/>
      <c r="BT120" s="2602"/>
      <c r="BU120" s="2602"/>
      <c r="BV120" s="2603"/>
      <c r="BW120" s="1051"/>
      <c r="BX120" s="1066">
        <v>16</v>
      </c>
      <c r="BY120" s="1052"/>
    </row>
    <row r="121" spans="2:77" ht="15" customHeight="1" x14ac:dyDescent="0.15">
      <c r="B121" s="1062"/>
      <c r="C121" s="1063"/>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3"/>
      <c r="AA121" s="1063"/>
      <c r="AB121" s="1063"/>
      <c r="AC121" s="1063"/>
      <c r="AD121" s="1063"/>
      <c r="AE121" s="1063"/>
      <c r="AF121" s="1063"/>
      <c r="AG121" s="1063"/>
      <c r="AH121" s="1063"/>
      <c r="AI121" s="1063"/>
      <c r="AJ121" s="1063"/>
      <c r="AK121" s="1064"/>
      <c r="AL121" s="1052"/>
      <c r="AM121" s="2599"/>
      <c r="AN121" s="2600"/>
      <c r="AO121" s="2600"/>
      <c r="AP121" s="2600"/>
      <c r="AQ121" s="2600"/>
      <c r="AR121" s="2600"/>
      <c r="AS121" s="2600"/>
      <c r="AT121" s="2600"/>
      <c r="AU121" s="2600"/>
      <c r="AV121" s="2600"/>
      <c r="AW121" s="2601"/>
      <c r="AX121" s="1387"/>
      <c r="AY121" s="2606"/>
      <c r="AZ121" s="2606"/>
      <c r="BA121" s="2606"/>
      <c r="BB121" s="2606"/>
      <c r="BC121" s="2606"/>
      <c r="BD121" s="2606"/>
      <c r="BE121" s="2606"/>
      <c r="BF121" s="2606"/>
      <c r="BG121" s="2606"/>
      <c r="BH121" s="2606"/>
      <c r="BI121" s="2606"/>
      <c r="BJ121" s="2606"/>
      <c r="BK121" s="2606"/>
      <c r="BL121" s="2606"/>
      <c r="BM121" s="2606"/>
      <c r="BN121" s="2606"/>
      <c r="BO121" s="2606"/>
      <c r="BP121" s="2606"/>
      <c r="BQ121" s="2606"/>
      <c r="BR121" s="2606"/>
      <c r="BS121" s="2606"/>
      <c r="BT121" s="2606"/>
      <c r="BU121" s="2606"/>
      <c r="BV121" s="2607"/>
      <c r="BW121" s="1051"/>
      <c r="BX121" s="1052"/>
      <c r="BY121" s="1052"/>
    </row>
    <row r="122" spans="2:77" ht="15" customHeight="1" x14ac:dyDescent="0.15">
      <c r="B122" s="1062"/>
      <c r="C122" s="1063"/>
      <c r="D122" s="1063"/>
      <c r="E122" s="1063"/>
      <c r="F122" s="1063"/>
      <c r="G122" s="1063"/>
      <c r="H122" s="1063"/>
      <c r="I122" s="1063"/>
      <c r="J122" s="1063"/>
      <c r="K122" s="1063"/>
      <c r="L122" s="1063"/>
      <c r="M122" s="1063"/>
      <c r="N122" s="1063"/>
      <c r="O122" s="1063"/>
      <c r="P122" s="1063"/>
      <c r="Q122" s="1063"/>
      <c r="R122" s="1063"/>
      <c r="S122" s="1063"/>
      <c r="T122" s="1063"/>
      <c r="U122" s="1063"/>
      <c r="V122" s="1063"/>
      <c r="W122" s="1063"/>
      <c r="X122" s="1063"/>
      <c r="Y122" s="1063"/>
      <c r="Z122" s="1063"/>
      <c r="AA122" s="1063"/>
      <c r="AB122" s="1063"/>
      <c r="AC122" s="1063"/>
      <c r="AD122" s="1063"/>
      <c r="AE122" s="1063"/>
      <c r="AF122" s="1063"/>
      <c r="AG122" s="1063"/>
      <c r="AH122" s="1063"/>
      <c r="AI122" s="1063"/>
      <c r="AJ122" s="1063"/>
      <c r="AK122" s="1064"/>
      <c r="AL122" s="1052"/>
      <c r="AM122" s="2619"/>
      <c r="AN122" s="2620"/>
      <c r="AO122" s="2620"/>
      <c r="AP122" s="2620"/>
      <c r="AQ122" s="2620"/>
      <c r="AR122" s="2620"/>
      <c r="AS122" s="2620"/>
      <c r="AT122" s="2620"/>
      <c r="AU122" s="2620"/>
      <c r="AV122" s="2620"/>
      <c r="AW122" s="2621"/>
      <c r="AX122" s="2622"/>
      <c r="AY122" s="2623"/>
      <c r="AZ122" s="2623"/>
      <c r="BA122" s="2623"/>
      <c r="BB122" s="2623"/>
      <c r="BC122" s="2623"/>
      <c r="BD122" s="2623"/>
      <c r="BE122" s="2623"/>
      <c r="BF122" s="2623"/>
      <c r="BG122" s="2623"/>
      <c r="BH122" s="2623"/>
      <c r="BI122" s="2623"/>
      <c r="BJ122" s="2623"/>
      <c r="BK122" s="2623"/>
      <c r="BL122" s="2623"/>
      <c r="BM122" s="2623"/>
      <c r="BN122" s="2623"/>
      <c r="BO122" s="2623"/>
      <c r="BP122" s="2623"/>
      <c r="BQ122" s="2623"/>
      <c r="BR122" s="2623"/>
      <c r="BS122" s="2623"/>
      <c r="BT122" s="2623"/>
      <c r="BU122" s="2623"/>
      <c r="BV122" s="2624"/>
      <c r="BW122" s="1051"/>
      <c r="BX122" s="1052"/>
      <c r="BY122" s="1052"/>
    </row>
    <row r="123" spans="2:77" ht="15" customHeight="1" x14ac:dyDescent="0.15">
      <c r="B123" s="1062"/>
      <c r="C123" s="1063"/>
      <c r="D123" s="1063"/>
      <c r="E123" s="1063"/>
      <c r="F123" s="1063"/>
      <c r="G123" s="1063"/>
      <c r="H123" s="1063"/>
      <c r="I123" s="1063"/>
      <c r="J123" s="1063"/>
      <c r="K123" s="1063"/>
      <c r="L123" s="1063"/>
      <c r="M123" s="1063"/>
      <c r="N123" s="1063"/>
      <c r="O123" s="1063"/>
      <c r="P123" s="1063"/>
      <c r="Q123" s="1063"/>
      <c r="R123" s="1063"/>
      <c r="S123" s="1063"/>
      <c r="T123" s="1063"/>
      <c r="U123" s="1063"/>
      <c r="V123" s="1063"/>
      <c r="W123" s="1063"/>
      <c r="X123" s="1063"/>
      <c r="Y123" s="1063"/>
      <c r="Z123" s="1063"/>
      <c r="AA123" s="1063"/>
      <c r="AB123" s="1063"/>
      <c r="AC123" s="1063"/>
      <c r="AD123" s="1063"/>
      <c r="AE123" s="1063"/>
      <c r="AF123" s="1063"/>
      <c r="AG123" s="1063"/>
      <c r="AH123" s="1063"/>
      <c r="AI123" s="1063"/>
      <c r="AJ123" s="1063"/>
      <c r="AK123" s="1064"/>
      <c r="AL123" s="1052"/>
      <c r="AM123" s="2619"/>
      <c r="AN123" s="2620"/>
      <c r="AO123" s="2620"/>
      <c r="AP123" s="2620"/>
      <c r="AQ123" s="2620"/>
      <c r="AR123" s="2620"/>
      <c r="AS123" s="2620"/>
      <c r="AT123" s="2620"/>
      <c r="AU123" s="2620"/>
      <c r="AV123" s="2620"/>
      <c r="AW123" s="2621"/>
      <c r="AX123" s="2622"/>
      <c r="AY123" s="2623"/>
      <c r="AZ123" s="2623"/>
      <c r="BA123" s="2623"/>
      <c r="BB123" s="2623"/>
      <c r="BC123" s="2623"/>
      <c r="BD123" s="2623"/>
      <c r="BE123" s="2623"/>
      <c r="BF123" s="2623"/>
      <c r="BG123" s="2623"/>
      <c r="BH123" s="2623"/>
      <c r="BI123" s="2623"/>
      <c r="BJ123" s="2623"/>
      <c r="BK123" s="2623"/>
      <c r="BL123" s="2623"/>
      <c r="BM123" s="2623"/>
      <c r="BN123" s="2623"/>
      <c r="BO123" s="2623"/>
      <c r="BP123" s="2623"/>
      <c r="BQ123" s="2623"/>
      <c r="BR123" s="2623"/>
      <c r="BS123" s="2623"/>
      <c r="BT123" s="2623"/>
      <c r="BU123" s="2623"/>
      <c r="BV123" s="2624"/>
      <c r="BW123" s="1051"/>
      <c r="BX123" s="1052"/>
      <c r="BY123" s="1052"/>
    </row>
    <row r="124" spans="2:77" ht="15" customHeight="1" x14ac:dyDescent="0.15">
      <c r="B124" s="1068"/>
      <c r="C124" s="1069"/>
      <c r="D124" s="1069"/>
      <c r="E124" s="1069"/>
      <c r="F124" s="1069"/>
      <c r="G124" s="1069"/>
      <c r="H124" s="1069"/>
      <c r="I124" s="1069"/>
      <c r="J124" s="1069"/>
      <c r="K124" s="1069"/>
      <c r="L124" s="1069"/>
      <c r="M124" s="1069"/>
      <c r="N124" s="1069"/>
      <c r="O124" s="1069"/>
      <c r="P124" s="1069"/>
      <c r="Q124" s="1069"/>
      <c r="R124" s="1069"/>
      <c r="S124" s="1069"/>
      <c r="T124" s="1069"/>
      <c r="U124" s="1069"/>
      <c r="V124" s="1069"/>
      <c r="W124" s="1069"/>
      <c r="X124" s="1069"/>
      <c r="Y124" s="1069"/>
      <c r="Z124" s="1069"/>
      <c r="AA124" s="1069"/>
      <c r="AB124" s="1069"/>
      <c r="AC124" s="1069"/>
      <c r="AD124" s="1069"/>
      <c r="AE124" s="1069"/>
      <c r="AF124" s="1069"/>
      <c r="AG124" s="1069"/>
      <c r="AH124" s="1069"/>
      <c r="AI124" s="1069"/>
      <c r="AJ124" s="1069"/>
      <c r="AK124" s="1070"/>
      <c r="AL124" s="1052"/>
      <c r="AM124" s="2619"/>
      <c r="AN124" s="2620"/>
      <c r="AO124" s="2620"/>
      <c r="AP124" s="2620"/>
      <c r="AQ124" s="2620"/>
      <c r="AR124" s="2620"/>
      <c r="AS124" s="2620"/>
      <c r="AT124" s="2620"/>
      <c r="AU124" s="2620"/>
      <c r="AV124" s="2620"/>
      <c r="AW124" s="2621"/>
      <c r="AX124" s="2622"/>
      <c r="AY124" s="2623"/>
      <c r="AZ124" s="2623"/>
      <c r="BA124" s="2623"/>
      <c r="BB124" s="2623"/>
      <c r="BC124" s="2623"/>
      <c r="BD124" s="2623"/>
      <c r="BE124" s="2623"/>
      <c r="BF124" s="2623"/>
      <c r="BG124" s="2623"/>
      <c r="BH124" s="2623"/>
      <c r="BI124" s="2623"/>
      <c r="BJ124" s="2623"/>
      <c r="BK124" s="2623"/>
      <c r="BL124" s="2623"/>
      <c r="BM124" s="2623"/>
      <c r="BN124" s="2623"/>
      <c r="BO124" s="2623"/>
      <c r="BP124" s="2623"/>
      <c r="BQ124" s="2623"/>
      <c r="BR124" s="2623"/>
      <c r="BS124" s="2623"/>
      <c r="BT124" s="2623"/>
      <c r="BU124" s="2623"/>
      <c r="BV124" s="2624"/>
      <c r="BW124" s="1051"/>
      <c r="BX124" s="1052"/>
      <c r="BY124" s="1052"/>
    </row>
  </sheetData>
  <mergeCells count="175">
    <mergeCell ref="AM5:AT5"/>
    <mergeCell ref="AU5:BB5"/>
    <mergeCell ref="AY6:BV6"/>
    <mergeCell ref="AY7:BV7"/>
    <mergeCell ref="AY8:BV8"/>
    <mergeCell ref="AM9:AW12"/>
    <mergeCell ref="AY9:BV12"/>
    <mergeCell ref="B2:P2"/>
    <mergeCell ref="AJ2:BG2"/>
    <mergeCell ref="BJ2:BQ2"/>
    <mergeCell ref="BR2:BV2"/>
    <mergeCell ref="B4:G4"/>
    <mergeCell ref="H4:O4"/>
    <mergeCell ref="AM4:AT4"/>
    <mergeCell ref="AU4:BB4"/>
    <mergeCell ref="B19:G19"/>
    <mergeCell ref="H19:O19"/>
    <mergeCell ref="AM19:AT19"/>
    <mergeCell ref="AU19:BB19"/>
    <mergeCell ref="BX9:BX12"/>
    <mergeCell ref="BY9:BY12"/>
    <mergeCell ref="AM13:AW14"/>
    <mergeCell ref="AY13:BV14"/>
    <mergeCell ref="AM15:AW15"/>
    <mergeCell ref="AX15:BV15"/>
    <mergeCell ref="AM20:AT20"/>
    <mergeCell ref="AU20:BB20"/>
    <mergeCell ref="AY21:BV21"/>
    <mergeCell ref="AY22:BV22"/>
    <mergeCell ref="AY23:BV23"/>
    <mergeCell ref="AM24:AW27"/>
    <mergeCell ref="AY24:BV27"/>
    <mergeCell ref="AM16:AW16"/>
    <mergeCell ref="AX16:BV16"/>
    <mergeCell ref="AM17:AW17"/>
    <mergeCell ref="AX17:BV17"/>
    <mergeCell ref="B34:G34"/>
    <mergeCell ref="H34:O34"/>
    <mergeCell ref="AM34:AT34"/>
    <mergeCell ref="AU34:BB34"/>
    <mergeCell ref="BX24:BX27"/>
    <mergeCell ref="BY24:BY27"/>
    <mergeCell ref="AM28:AW29"/>
    <mergeCell ref="AY28:BV29"/>
    <mergeCell ref="AM30:AW30"/>
    <mergeCell ref="AX30:BV30"/>
    <mergeCell ref="AM35:AT35"/>
    <mergeCell ref="AU35:BB35"/>
    <mergeCell ref="AY36:BV36"/>
    <mergeCell ref="AY37:BV37"/>
    <mergeCell ref="AY38:BV38"/>
    <mergeCell ref="AM39:AW42"/>
    <mergeCell ref="AY39:BV42"/>
    <mergeCell ref="AM31:AW31"/>
    <mergeCell ref="AX31:BV31"/>
    <mergeCell ref="AM32:AW32"/>
    <mergeCell ref="AX32:BV32"/>
    <mergeCell ref="B49:G49"/>
    <mergeCell ref="H49:O49"/>
    <mergeCell ref="AM49:AT49"/>
    <mergeCell ref="AU49:BB49"/>
    <mergeCell ref="BX39:BX42"/>
    <mergeCell ref="BY39:BY42"/>
    <mergeCell ref="AM43:AW44"/>
    <mergeCell ref="AY43:BV44"/>
    <mergeCell ref="AM45:AW45"/>
    <mergeCell ref="AX45:BV45"/>
    <mergeCell ref="AM50:AT50"/>
    <mergeCell ref="AU50:BB50"/>
    <mergeCell ref="AY51:BV51"/>
    <mergeCell ref="AY52:BV52"/>
    <mergeCell ref="AY53:BV53"/>
    <mergeCell ref="AM54:AW57"/>
    <mergeCell ref="AY54:BV57"/>
    <mergeCell ref="AM46:AW46"/>
    <mergeCell ref="AX46:BV46"/>
    <mergeCell ref="AM47:AW47"/>
    <mergeCell ref="AX47:BV47"/>
    <mergeCell ref="AM61:AW61"/>
    <mergeCell ref="AX61:BV61"/>
    <mergeCell ref="AM62:AW62"/>
    <mergeCell ref="AX62:BV62"/>
    <mergeCell ref="AJ64:BG64"/>
    <mergeCell ref="BJ64:BQ64"/>
    <mergeCell ref="BR64:BV64"/>
    <mergeCell ref="BX54:BX57"/>
    <mergeCell ref="BY54:BY57"/>
    <mergeCell ref="AM58:AW59"/>
    <mergeCell ref="AY58:BV59"/>
    <mergeCell ref="AM60:AW60"/>
    <mergeCell ref="AX60:BV60"/>
    <mergeCell ref="AY68:BV68"/>
    <mergeCell ref="AY69:BV69"/>
    <mergeCell ref="AY70:BV70"/>
    <mergeCell ref="AM71:AW74"/>
    <mergeCell ref="AY71:BV74"/>
    <mergeCell ref="BX71:BX74"/>
    <mergeCell ref="B66:G66"/>
    <mergeCell ref="H66:O66"/>
    <mergeCell ref="AM66:AT66"/>
    <mergeCell ref="AU66:BB66"/>
    <mergeCell ref="AM67:AT67"/>
    <mergeCell ref="AU67:BB67"/>
    <mergeCell ref="B81:G81"/>
    <mergeCell ref="H81:O81"/>
    <mergeCell ref="AM81:AT81"/>
    <mergeCell ref="AU81:BB81"/>
    <mergeCell ref="BY71:BY74"/>
    <mergeCell ref="AM75:AW76"/>
    <mergeCell ref="AY75:BV76"/>
    <mergeCell ref="AM77:AW77"/>
    <mergeCell ref="AX77:BV77"/>
    <mergeCell ref="AM78:AW78"/>
    <mergeCell ref="AX78:BV78"/>
    <mergeCell ref="AM82:AT82"/>
    <mergeCell ref="AU82:BB82"/>
    <mergeCell ref="AY83:BV83"/>
    <mergeCell ref="AY84:BV84"/>
    <mergeCell ref="AY85:BV85"/>
    <mergeCell ref="AM86:AW89"/>
    <mergeCell ref="AY86:BV89"/>
    <mergeCell ref="AM79:AW79"/>
    <mergeCell ref="AX79:BV79"/>
    <mergeCell ref="B96:G96"/>
    <mergeCell ref="H96:O96"/>
    <mergeCell ref="AM96:AT96"/>
    <mergeCell ref="AU96:BB96"/>
    <mergeCell ref="BX86:BX89"/>
    <mergeCell ref="BY86:BY89"/>
    <mergeCell ref="AM90:AW91"/>
    <mergeCell ref="AY90:BV91"/>
    <mergeCell ref="AM92:AW92"/>
    <mergeCell ref="AX92:BV92"/>
    <mergeCell ref="AM97:AT97"/>
    <mergeCell ref="AU97:BB97"/>
    <mergeCell ref="AY98:BV98"/>
    <mergeCell ref="AY99:BV99"/>
    <mergeCell ref="AY100:BV100"/>
    <mergeCell ref="AM101:AW104"/>
    <mergeCell ref="AY101:BV104"/>
    <mergeCell ref="AM93:AW93"/>
    <mergeCell ref="AX93:BV93"/>
    <mergeCell ref="AM94:AW94"/>
    <mergeCell ref="AX94:BV94"/>
    <mergeCell ref="B111:G111"/>
    <mergeCell ref="H111:O111"/>
    <mergeCell ref="AM111:AT111"/>
    <mergeCell ref="AU111:BB111"/>
    <mergeCell ref="BX101:BX104"/>
    <mergeCell ref="BY101:BY104"/>
    <mergeCell ref="AM105:AW106"/>
    <mergeCell ref="AY105:BV106"/>
    <mergeCell ref="AM107:AW107"/>
    <mergeCell ref="AX107:BV107"/>
    <mergeCell ref="AM112:AT112"/>
    <mergeCell ref="AU112:BB112"/>
    <mergeCell ref="AY113:BV113"/>
    <mergeCell ref="AY114:BV114"/>
    <mergeCell ref="AY115:BV115"/>
    <mergeCell ref="AM116:AW119"/>
    <mergeCell ref="AY116:BV119"/>
    <mergeCell ref="AM108:AW108"/>
    <mergeCell ref="AX108:BV108"/>
    <mergeCell ref="AM109:AW109"/>
    <mergeCell ref="AX109:BV109"/>
    <mergeCell ref="AM123:AW123"/>
    <mergeCell ref="AX123:BV123"/>
    <mergeCell ref="AM124:AW124"/>
    <mergeCell ref="AX124:BV124"/>
    <mergeCell ref="BX116:BX119"/>
    <mergeCell ref="BY116:BY119"/>
    <mergeCell ref="AM120:AW121"/>
    <mergeCell ref="AY120:BV121"/>
    <mergeCell ref="AM122:AW122"/>
    <mergeCell ref="AX122:BV122"/>
  </mergeCells>
  <phoneticPr fontId="7"/>
  <pageMargins left="0.7" right="0.7" top="0.75" bottom="0.75" header="0.3" footer="0.3"/>
  <pageSetup paperSize="9" scale="89" orientation="portrait" r:id="rId1"/>
  <rowBreaks count="1" manualBreakCount="1">
    <brk id="62" min="1" max="7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P80"/>
  <sheetViews>
    <sheetView showGridLines="0" view="pageBreakPreview" zoomScaleNormal="100" zoomScaleSheetLayoutView="100" workbookViewId="0">
      <selection activeCell="C10" sqref="C10"/>
    </sheetView>
  </sheetViews>
  <sheetFormatPr defaultColWidth="9" defaultRowHeight="16.5" x14ac:dyDescent="0.4"/>
  <cols>
    <col min="1" max="1" width="5.5" style="188" customWidth="1"/>
    <col min="2" max="2" width="1.125" style="188" customWidth="1"/>
    <col min="3" max="3" width="7.625" style="188" customWidth="1"/>
    <col min="4" max="4" width="14.625" style="189" customWidth="1"/>
    <col min="5" max="6" width="21.625" style="188" customWidth="1"/>
    <col min="7" max="7" width="7.625" style="188" customWidth="1"/>
    <col min="8" max="10" width="14.625" style="188" customWidth="1"/>
    <col min="11" max="11" width="7.625" style="188" customWidth="1"/>
    <col min="12" max="12" width="10.125" style="188" customWidth="1"/>
    <col min="13" max="13" width="12.125" style="188" customWidth="1"/>
    <col min="14" max="14" width="8.125" style="188" customWidth="1"/>
    <col min="15" max="15" width="1.125" style="188" customWidth="1"/>
    <col min="16" max="16" width="9" style="188"/>
    <col min="17" max="20" width="16.125" style="188" customWidth="1"/>
    <col min="21" max="16384" width="9" style="188"/>
  </cols>
  <sheetData>
    <row r="1" spans="1:14" ht="19.5" x14ac:dyDescent="0.45">
      <c r="C1" s="195" t="s">
        <v>868</v>
      </c>
      <c r="D1" s="623"/>
      <c r="E1" s="624"/>
      <c r="F1" s="624"/>
      <c r="G1" s="624"/>
      <c r="H1" s="624"/>
      <c r="I1" s="624"/>
      <c r="J1" s="624"/>
      <c r="K1" s="624"/>
      <c r="L1" s="624"/>
      <c r="M1" s="624"/>
      <c r="N1" s="625" t="s">
        <v>4625</v>
      </c>
    </row>
    <row r="2" spans="1:14" ht="19.5" x14ac:dyDescent="0.45">
      <c r="C2" s="626" t="s">
        <v>4624</v>
      </c>
      <c r="D2" s="627"/>
      <c r="E2" s="628"/>
      <c r="F2" s="628"/>
      <c r="G2" s="628"/>
      <c r="H2" s="628"/>
      <c r="I2" s="628"/>
      <c r="J2" s="137"/>
      <c r="K2" s="629"/>
      <c r="L2" s="137" t="s">
        <v>4856</v>
      </c>
      <c r="M2" s="137"/>
      <c r="N2" s="625"/>
    </row>
    <row r="3" spans="1:14" s="194" customFormat="1" ht="22.5" x14ac:dyDescent="0.15">
      <c r="C3" s="137"/>
      <c r="D3" s="137"/>
      <c r="E3" s="1046"/>
      <c r="F3" s="1506"/>
      <c r="G3" s="630" t="s">
        <v>4855</v>
      </c>
      <c r="H3" s="630"/>
      <c r="I3" s="630"/>
      <c r="J3" s="137"/>
      <c r="K3" s="629"/>
      <c r="L3" s="2681" t="str">
        <f>'はじめに（PC）'!D5&amp;""</f>
        <v>〇〇〇〇組織</v>
      </c>
      <c r="M3" s="2681"/>
      <c r="N3" s="2681"/>
    </row>
    <row r="4" spans="1:14" s="194" customFormat="1" ht="19.5" x14ac:dyDescent="0.15">
      <c r="C4" s="2682" t="s">
        <v>867</v>
      </c>
      <c r="D4" s="2682"/>
      <c r="E4" s="2682"/>
      <c r="F4" s="2682"/>
      <c r="G4" s="2682"/>
      <c r="H4" s="2682"/>
      <c r="I4" s="2682"/>
      <c r="J4" s="2682"/>
      <c r="K4" s="2682"/>
      <c r="L4" s="2682"/>
      <c r="M4" s="2682"/>
      <c r="N4" s="2682"/>
    </row>
    <row r="5" spans="1:14" s="194" customFormat="1" ht="19.5" x14ac:dyDescent="0.15">
      <c r="C5" s="2683" t="s">
        <v>866</v>
      </c>
      <c r="D5" s="2683"/>
      <c r="E5" s="2683"/>
      <c r="F5" s="2683"/>
      <c r="G5" s="2683"/>
      <c r="H5" s="2683"/>
      <c r="I5" s="2683"/>
      <c r="J5" s="2683"/>
      <c r="K5" s="2683"/>
      <c r="L5" s="2683"/>
      <c r="M5" s="2683"/>
      <c r="N5" s="2683"/>
    </row>
    <row r="6" spans="1:14" s="194" customFormat="1" ht="19.5" x14ac:dyDescent="0.15">
      <c r="C6" s="2683" t="s">
        <v>6916</v>
      </c>
      <c r="D6" s="2683"/>
      <c r="E6" s="2683"/>
      <c r="F6" s="2683"/>
      <c r="G6" s="2683"/>
      <c r="H6" s="2683"/>
      <c r="I6" s="2683"/>
      <c r="J6" s="2683"/>
      <c r="K6" s="2683"/>
      <c r="L6" s="2683"/>
      <c r="M6" s="2683"/>
      <c r="N6" s="2683"/>
    </row>
    <row r="7" spans="1:14" s="194" customFormat="1" ht="24.75" customHeight="1" x14ac:dyDescent="0.15">
      <c r="C7" s="2684" t="s">
        <v>865</v>
      </c>
      <c r="D7" s="2684"/>
      <c r="E7" s="2684"/>
      <c r="F7" s="2684"/>
      <c r="G7" s="2684"/>
      <c r="H7" s="2684"/>
      <c r="I7" s="2684"/>
      <c r="J7" s="2684"/>
      <c r="K7" s="2684"/>
      <c r="L7" s="2684"/>
      <c r="M7" s="2684"/>
      <c r="N7" s="2684"/>
    </row>
    <row r="8" spans="1:14" s="194" customFormat="1" ht="19.5" x14ac:dyDescent="0.15">
      <c r="C8" s="2667" t="s">
        <v>864</v>
      </c>
      <c r="D8" s="2659" t="s">
        <v>863</v>
      </c>
      <c r="E8" s="2677" t="s">
        <v>862</v>
      </c>
      <c r="F8" s="2678"/>
      <c r="G8" s="2653" t="s">
        <v>207</v>
      </c>
      <c r="H8" s="2657" t="s">
        <v>861</v>
      </c>
      <c r="I8" s="2659" t="s">
        <v>860</v>
      </c>
      <c r="J8" s="2628" t="s">
        <v>859</v>
      </c>
      <c r="K8" s="2655" t="s">
        <v>4938</v>
      </c>
      <c r="L8" s="2647" t="s">
        <v>858</v>
      </c>
      <c r="M8" s="2647" t="s">
        <v>857</v>
      </c>
      <c r="N8" s="2647" t="s">
        <v>856</v>
      </c>
    </row>
    <row r="9" spans="1:14" x14ac:dyDescent="0.4">
      <c r="C9" s="2668"/>
      <c r="D9" s="2660"/>
      <c r="E9" s="2679"/>
      <c r="F9" s="2680"/>
      <c r="G9" s="2654"/>
      <c r="H9" s="2658"/>
      <c r="I9" s="2660"/>
      <c r="J9" s="2629"/>
      <c r="K9" s="2656"/>
      <c r="L9" s="2648"/>
      <c r="M9" s="2648"/>
      <c r="N9" s="2648"/>
    </row>
    <row r="10" spans="1:14" ht="18.75" x14ac:dyDescent="0.4">
      <c r="A10" s="1037">
        <f>K10</f>
        <v>0</v>
      </c>
      <c r="C10" s="957"/>
      <c r="D10" s="958"/>
      <c r="E10" s="2634"/>
      <c r="F10" s="2635"/>
      <c r="G10" s="991"/>
      <c r="H10" s="959"/>
      <c r="I10" s="960"/>
      <c r="J10" s="1048">
        <f>H10-I10</f>
        <v>0</v>
      </c>
      <c r="K10" s="961"/>
      <c r="L10" s="962"/>
      <c r="M10" s="1505"/>
      <c r="N10" s="964"/>
    </row>
    <row r="11" spans="1:14" ht="18.75" x14ac:dyDescent="0.4">
      <c r="A11" s="1037">
        <f t="shared" ref="A11:A25" si="0">K11</f>
        <v>0</v>
      </c>
      <c r="C11" s="957"/>
      <c r="D11" s="958"/>
      <c r="E11" s="2634"/>
      <c r="F11" s="2635"/>
      <c r="G11" s="991"/>
      <c r="H11" s="959"/>
      <c r="I11" s="960"/>
      <c r="J11" s="1048">
        <f ca="1">IF((OFFSET(J11,-1,0)+H11-I11)&gt;=0,OFFSET(J11,-1,0)+H11-I11,0)</f>
        <v>0</v>
      </c>
      <c r="K11" s="961"/>
      <c r="L11" s="962"/>
      <c r="M11" s="1505"/>
      <c r="N11" s="964"/>
    </row>
    <row r="12" spans="1:14" ht="18.75" x14ac:dyDescent="0.4">
      <c r="A12" s="1037">
        <f t="shared" si="0"/>
        <v>0</v>
      </c>
      <c r="C12" s="957"/>
      <c r="D12" s="958"/>
      <c r="E12" s="2634"/>
      <c r="F12" s="2635"/>
      <c r="G12" s="991"/>
      <c r="H12" s="959"/>
      <c r="I12" s="960"/>
      <c r="J12" s="1048">
        <f t="shared" ref="J12:J25" ca="1" si="1">IF((OFFSET(J12,-1,0)+H12-I12)&gt;=0,OFFSET(J12,-1,0)+H12-I12,0)</f>
        <v>0</v>
      </c>
      <c r="K12" s="961"/>
      <c r="L12" s="962"/>
      <c r="M12" s="1505"/>
      <c r="N12" s="964"/>
    </row>
    <row r="13" spans="1:14" ht="18.75" x14ac:dyDescent="0.4">
      <c r="A13" s="1037">
        <f t="shared" si="0"/>
        <v>0</v>
      </c>
      <c r="C13" s="957"/>
      <c r="D13" s="958"/>
      <c r="E13" s="2634"/>
      <c r="F13" s="2635"/>
      <c r="G13" s="991"/>
      <c r="H13" s="959"/>
      <c r="I13" s="960"/>
      <c r="J13" s="1048">
        <f t="shared" ca="1" si="1"/>
        <v>0</v>
      </c>
      <c r="K13" s="961"/>
      <c r="L13" s="962"/>
      <c r="M13" s="1505"/>
      <c r="N13" s="964"/>
    </row>
    <row r="14" spans="1:14" ht="18.75" x14ac:dyDescent="0.4">
      <c r="A14" s="1037">
        <f t="shared" si="0"/>
        <v>0</v>
      </c>
      <c r="C14" s="957"/>
      <c r="D14" s="958"/>
      <c r="E14" s="2634"/>
      <c r="F14" s="2635"/>
      <c r="G14" s="991"/>
      <c r="H14" s="959"/>
      <c r="I14" s="960"/>
      <c r="J14" s="1048">
        <f t="shared" ca="1" si="1"/>
        <v>0</v>
      </c>
      <c r="K14" s="961"/>
      <c r="L14" s="962"/>
      <c r="M14" s="1505"/>
      <c r="N14" s="964"/>
    </row>
    <row r="15" spans="1:14" ht="18.75" x14ac:dyDescent="0.4">
      <c r="A15" s="1037">
        <f t="shared" ref="A15:A18" si="2">K15</f>
        <v>0</v>
      </c>
      <c r="C15" s="957"/>
      <c r="D15" s="958"/>
      <c r="E15" s="2634"/>
      <c r="F15" s="2635"/>
      <c r="G15" s="991"/>
      <c r="H15" s="959"/>
      <c r="I15" s="960"/>
      <c r="J15" s="1048">
        <f t="shared" ref="J15:J18" ca="1" si="3">IF((OFFSET(J15,-1,0)+H15-I15)&gt;=0,OFFSET(J15,-1,0)+H15-I15,0)</f>
        <v>0</v>
      </c>
      <c r="K15" s="961"/>
      <c r="L15" s="962"/>
      <c r="M15" s="1505"/>
      <c r="N15" s="964"/>
    </row>
    <row r="16" spans="1:14" ht="18.75" x14ac:dyDescent="0.4">
      <c r="A16" s="1037">
        <f t="shared" si="2"/>
        <v>0</v>
      </c>
      <c r="C16" s="957"/>
      <c r="D16" s="958"/>
      <c r="E16" s="2634"/>
      <c r="F16" s="2635"/>
      <c r="G16" s="991"/>
      <c r="H16" s="959"/>
      <c r="I16" s="960"/>
      <c r="J16" s="1048">
        <f t="shared" ca="1" si="3"/>
        <v>0</v>
      </c>
      <c r="K16" s="961"/>
      <c r="L16" s="962"/>
      <c r="M16" s="1505"/>
      <c r="N16" s="964"/>
    </row>
    <row r="17" spans="1:14" ht="18.75" x14ac:dyDescent="0.4">
      <c r="A17" s="1037">
        <f t="shared" si="2"/>
        <v>0</v>
      </c>
      <c r="C17" s="957"/>
      <c r="D17" s="958"/>
      <c r="E17" s="2634"/>
      <c r="F17" s="2635"/>
      <c r="G17" s="991"/>
      <c r="H17" s="959"/>
      <c r="I17" s="960"/>
      <c r="J17" s="1048">
        <f t="shared" ca="1" si="3"/>
        <v>0</v>
      </c>
      <c r="K17" s="961"/>
      <c r="L17" s="962"/>
      <c r="M17" s="1505"/>
      <c r="N17" s="964"/>
    </row>
    <row r="18" spans="1:14" ht="18.75" x14ac:dyDescent="0.4">
      <c r="A18" s="1037">
        <f t="shared" si="2"/>
        <v>0</v>
      </c>
      <c r="C18" s="957"/>
      <c r="D18" s="958"/>
      <c r="E18" s="2634"/>
      <c r="F18" s="2635"/>
      <c r="G18" s="991"/>
      <c r="H18" s="959"/>
      <c r="I18" s="960"/>
      <c r="J18" s="1048">
        <f t="shared" ca="1" si="3"/>
        <v>0</v>
      </c>
      <c r="K18" s="961"/>
      <c r="L18" s="962"/>
      <c r="M18" s="1505"/>
      <c r="N18" s="964"/>
    </row>
    <row r="19" spans="1:14" ht="18.75" x14ac:dyDescent="0.4">
      <c r="A19" s="1037">
        <f t="shared" si="0"/>
        <v>0</v>
      </c>
      <c r="C19" s="957"/>
      <c r="D19" s="958"/>
      <c r="E19" s="2634"/>
      <c r="F19" s="2635"/>
      <c r="G19" s="991"/>
      <c r="H19" s="959"/>
      <c r="I19" s="960"/>
      <c r="J19" s="1048">
        <f t="shared" ca="1" si="1"/>
        <v>0</v>
      </c>
      <c r="K19" s="961"/>
      <c r="L19" s="962"/>
      <c r="M19" s="1505"/>
      <c r="N19" s="964"/>
    </row>
    <row r="20" spans="1:14" ht="18.75" x14ac:dyDescent="0.4">
      <c r="A20" s="1037">
        <f t="shared" si="0"/>
        <v>0</v>
      </c>
      <c r="C20" s="957"/>
      <c r="D20" s="958"/>
      <c r="E20" s="2634"/>
      <c r="F20" s="2635"/>
      <c r="G20" s="991"/>
      <c r="H20" s="959"/>
      <c r="I20" s="960"/>
      <c r="J20" s="1048">
        <f t="shared" ca="1" si="1"/>
        <v>0</v>
      </c>
      <c r="K20" s="961"/>
      <c r="L20" s="962"/>
      <c r="M20" s="1505"/>
      <c r="N20" s="964"/>
    </row>
    <row r="21" spans="1:14" ht="18.75" x14ac:dyDescent="0.4">
      <c r="A21" s="1037">
        <f t="shared" si="0"/>
        <v>0</v>
      </c>
      <c r="C21" s="957"/>
      <c r="D21" s="958"/>
      <c r="E21" s="2634"/>
      <c r="F21" s="2635"/>
      <c r="G21" s="991"/>
      <c r="H21" s="959"/>
      <c r="I21" s="960"/>
      <c r="J21" s="1048">
        <f t="shared" ca="1" si="1"/>
        <v>0</v>
      </c>
      <c r="K21" s="961"/>
      <c r="L21" s="962"/>
      <c r="M21" s="1505"/>
      <c r="N21" s="964"/>
    </row>
    <row r="22" spans="1:14" ht="18.75" x14ac:dyDescent="0.4">
      <c r="A22" s="1037">
        <f t="shared" si="0"/>
        <v>0</v>
      </c>
      <c r="C22" s="957"/>
      <c r="D22" s="958"/>
      <c r="E22" s="2634"/>
      <c r="F22" s="2635"/>
      <c r="G22" s="991"/>
      <c r="H22" s="959"/>
      <c r="I22" s="960"/>
      <c r="J22" s="1048">
        <f t="shared" ca="1" si="1"/>
        <v>0</v>
      </c>
      <c r="K22" s="961"/>
      <c r="L22" s="962"/>
      <c r="M22" s="1505"/>
      <c r="N22" s="964"/>
    </row>
    <row r="23" spans="1:14" ht="18.75" x14ac:dyDescent="0.4">
      <c r="A23" s="1037">
        <f t="shared" si="0"/>
        <v>0</v>
      </c>
      <c r="C23" s="957"/>
      <c r="D23" s="958"/>
      <c r="E23" s="2634"/>
      <c r="F23" s="2635"/>
      <c r="G23" s="991"/>
      <c r="H23" s="959"/>
      <c r="I23" s="960"/>
      <c r="J23" s="1048">
        <f t="shared" ca="1" si="1"/>
        <v>0</v>
      </c>
      <c r="K23" s="961"/>
      <c r="L23" s="962"/>
      <c r="M23" s="1505"/>
      <c r="N23" s="964"/>
    </row>
    <row r="24" spans="1:14" ht="18.75" x14ac:dyDescent="0.4">
      <c r="A24" s="1037">
        <f t="shared" si="0"/>
        <v>0</v>
      </c>
      <c r="C24" s="957"/>
      <c r="D24" s="958"/>
      <c r="E24" s="2634"/>
      <c r="F24" s="2635"/>
      <c r="G24" s="991"/>
      <c r="H24" s="959"/>
      <c r="I24" s="960"/>
      <c r="J24" s="1048">
        <f t="shared" ca="1" si="1"/>
        <v>0</v>
      </c>
      <c r="K24" s="961"/>
      <c r="L24" s="962"/>
      <c r="M24" s="1505"/>
      <c r="N24" s="964"/>
    </row>
    <row r="25" spans="1:14" ht="18.75" x14ac:dyDescent="0.4">
      <c r="A25" s="1037">
        <f t="shared" si="0"/>
        <v>0</v>
      </c>
      <c r="C25" s="957"/>
      <c r="D25" s="958"/>
      <c r="E25" s="2634"/>
      <c r="F25" s="2635"/>
      <c r="G25" s="991"/>
      <c r="H25" s="959"/>
      <c r="I25" s="960"/>
      <c r="J25" s="1048">
        <f t="shared" ca="1" si="1"/>
        <v>0</v>
      </c>
      <c r="K25" s="961"/>
      <c r="L25" s="962"/>
      <c r="M25" s="1505"/>
      <c r="N25" s="964"/>
    </row>
    <row r="26" spans="1:14" ht="18.75" x14ac:dyDescent="0.4">
      <c r="A26" s="1037">
        <f t="shared" ref="A26:A37" si="4">K26</f>
        <v>0</v>
      </c>
      <c r="C26" s="957"/>
      <c r="D26" s="958"/>
      <c r="E26" s="2634"/>
      <c r="F26" s="2635"/>
      <c r="G26" s="991"/>
      <c r="H26" s="959"/>
      <c r="I26" s="960"/>
      <c r="J26" s="1048">
        <f t="shared" ref="J26:J37" ca="1" si="5">IF((OFFSET(J26,-1,0)+H26-I26)&gt;=0,OFFSET(J26,-1,0)+H26-I26,0)</f>
        <v>0</v>
      </c>
      <c r="K26" s="961"/>
      <c r="L26" s="962"/>
      <c r="M26" s="1505"/>
      <c r="N26" s="964"/>
    </row>
    <row r="27" spans="1:14" ht="18.75" x14ac:dyDescent="0.4">
      <c r="A27" s="1037">
        <f t="shared" si="4"/>
        <v>0</v>
      </c>
      <c r="C27" s="957"/>
      <c r="D27" s="958"/>
      <c r="E27" s="2634"/>
      <c r="F27" s="2635"/>
      <c r="G27" s="991"/>
      <c r="H27" s="959"/>
      <c r="I27" s="960"/>
      <c r="J27" s="1048">
        <f t="shared" ca="1" si="5"/>
        <v>0</v>
      </c>
      <c r="K27" s="961"/>
      <c r="L27" s="962"/>
      <c r="M27" s="1505"/>
      <c r="N27" s="964"/>
    </row>
    <row r="28" spans="1:14" ht="18.75" x14ac:dyDescent="0.4">
      <c r="A28" s="1037">
        <f t="shared" ref="A28:A33" si="6">K28</f>
        <v>0</v>
      </c>
      <c r="C28" s="957"/>
      <c r="D28" s="958"/>
      <c r="E28" s="2634"/>
      <c r="F28" s="2635"/>
      <c r="G28" s="991"/>
      <c r="H28" s="959"/>
      <c r="I28" s="960"/>
      <c r="J28" s="1048">
        <f t="shared" ref="J28:J33" ca="1" si="7">IF((OFFSET(J28,-1,0)+H28-I28)&gt;=0,OFFSET(J28,-1,0)+H28-I28,0)</f>
        <v>0</v>
      </c>
      <c r="K28" s="961"/>
      <c r="L28" s="962"/>
      <c r="M28" s="1505"/>
      <c r="N28" s="964"/>
    </row>
    <row r="29" spans="1:14" ht="18.75" x14ac:dyDescent="0.4">
      <c r="A29" s="1037">
        <f t="shared" si="6"/>
        <v>0</v>
      </c>
      <c r="C29" s="957"/>
      <c r="D29" s="958"/>
      <c r="E29" s="2634"/>
      <c r="F29" s="2635"/>
      <c r="G29" s="991"/>
      <c r="H29" s="959"/>
      <c r="I29" s="960"/>
      <c r="J29" s="1048">
        <f t="shared" ca="1" si="7"/>
        <v>0</v>
      </c>
      <c r="K29" s="961"/>
      <c r="L29" s="962"/>
      <c r="M29" s="1505"/>
      <c r="N29" s="964"/>
    </row>
    <row r="30" spans="1:14" ht="18.75" x14ac:dyDescent="0.4">
      <c r="A30" s="1037">
        <f t="shared" si="6"/>
        <v>0</v>
      </c>
      <c r="C30" s="957"/>
      <c r="D30" s="958"/>
      <c r="E30" s="2634"/>
      <c r="F30" s="2635"/>
      <c r="G30" s="991"/>
      <c r="H30" s="959"/>
      <c r="I30" s="960"/>
      <c r="J30" s="1048">
        <f t="shared" ca="1" si="7"/>
        <v>0</v>
      </c>
      <c r="K30" s="961"/>
      <c r="L30" s="962"/>
      <c r="M30" s="1505"/>
      <c r="N30" s="964"/>
    </row>
    <row r="31" spans="1:14" ht="18.75" x14ac:dyDescent="0.4">
      <c r="A31" s="1037">
        <f t="shared" si="6"/>
        <v>0</v>
      </c>
      <c r="C31" s="957"/>
      <c r="D31" s="958"/>
      <c r="E31" s="2634"/>
      <c r="F31" s="2635"/>
      <c r="G31" s="991"/>
      <c r="H31" s="959"/>
      <c r="I31" s="960"/>
      <c r="J31" s="1048">
        <f t="shared" ca="1" si="7"/>
        <v>0</v>
      </c>
      <c r="K31" s="961"/>
      <c r="L31" s="962"/>
      <c r="M31" s="1505"/>
      <c r="N31" s="964"/>
    </row>
    <row r="32" spans="1:14" ht="18.75" x14ac:dyDescent="0.4">
      <c r="A32" s="1037">
        <f t="shared" si="6"/>
        <v>0</v>
      </c>
      <c r="C32" s="957"/>
      <c r="D32" s="958"/>
      <c r="E32" s="2634"/>
      <c r="F32" s="2635"/>
      <c r="G32" s="991"/>
      <c r="H32" s="959"/>
      <c r="I32" s="960"/>
      <c r="J32" s="1048">
        <f t="shared" ca="1" si="7"/>
        <v>0</v>
      </c>
      <c r="K32" s="961"/>
      <c r="L32" s="962"/>
      <c r="M32" s="1505"/>
      <c r="N32" s="964"/>
    </row>
    <row r="33" spans="1:14" ht="18.75" x14ac:dyDescent="0.4">
      <c r="A33" s="1037">
        <f t="shared" si="6"/>
        <v>0</v>
      </c>
      <c r="C33" s="957"/>
      <c r="D33" s="958"/>
      <c r="E33" s="2634"/>
      <c r="F33" s="2635"/>
      <c r="G33" s="991"/>
      <c r="H33" s="959"/>
      <c r="I33" s="960"/>
      <c r="J33" s="1048">
        <f t="shared" ca="1" si="7"/>
        <v>0</v>
      </c>
      <c r="K33" s="961"/>
      <c r="L33" s="962"/>
      <c r="M33" s="1505"/>
      <c r="N33" s="964"/>
    </row>
    <row r="34" spans="1:14" ht="18.75" x14ac:dyDescent="0.4">
      <c r="A34" s="1037">
        <f t="shared" si="4"/>
        <v>0</v>
      </c>
      <c r="C34" s="957"/>
      <c r="D34" s="958"/>
      <c r="E34" s="2634"/>
      <c r="F34" s="2635"/>
      <c r="G34" s="991"/>
      <c r="H34" s="959"/>
      <c r="I34" s="960"/>
      <c r="J34" s="1048">
        <f t="shared" ca="1" si="5"/>
        <v>0</v>
      </c>
      <c r="K34" s="961"/>
      <c r="L34" s="962"/>
      <c r="M34" s="1505"/>
      <c r="N34" s="964"/>
    </row>
    <row r="35" spans="1:14" ht="18.75" x14ac:dyDescent="0.4">
      <c r="A35" s="1037">
        <f t="shared" si="4"/>
        <v>0</v>
      </c>
      <c r="C35" s="957"/>
      <c r="D35" s="958"/>
      <c r="E35" s="2634"/>
      <c r="F35" s="2635"/>
      <c r="G35" s="991"/>
      <c r="H35" s="959"/>
      <c r="I35" s="960"/>
      <c r="J35" s="1048">
        <f t="shared" ca="1" si="5"/>
        <v>0</v>
      </c>
      <c r="K35" s="961"/>
      <c r="L35" s="962"/>
      <c r="M35" s="1505"/>
      <c r="N35" s="964"/>
    </row>
    <row r="36" spans="1:14" ht="18.75" x14ac:dyDescent="0.4">
      <c r="A36" s="1037">
        <f t="shared" si="4"/>
        <v>0</v>
      </c>
      <c r="C36" s="957"/>
      <c r="D36" s="958"/>
      <c r="E36" s="2634"/>
      <c r="F36" s="2635"/>
      <c r="G36" s="991"/>
      <c r="H36" s="959"/>
      <c r="I36" s="960"/>
      <c r="J36" s="1048">
        <f t="shared" ca="1" si="5"/>
        <v>0</v>
      </c>
      <c r="K36" s="961"/>
      <c r="L36" s="962"/>
      <c r="M36" s="1505"/>
      <c r="N36" s="964"/>
    </row>
    <row r="37" spans="1:14" ht="18.75" x14ac:dyDescent="0.4">
      <c r="A37" s="1037">
        <f t="shared" si="4"/>
        <v>0</v>
      </c>
      <c r="C37" s="957"/>
      <c r="D37" s="958"/>
      <c r="E37" s="2634"/>
      <c r="F37" s="2635"/>
      <c r="G37" s="991"/>
      <c r="H37" s="959"/>
      <c r="I37" s="960"/>
      <c r="J37" s="1048">
        <f t="shared" ca="1" si="5"/>
        <v>0</v>
      </c>
      <c r="K37" s="961"/>
      <c r="L37" s="962"/>
      <c r="M37" s="1505"/>
      <c r="N37" s="964"/>
    </row>
    <row r="38" spans="1:14" ht="18.75" x14ac:dyDescent="0.4">
      <c r="A38" s="1037">
        <f t="shared" ref="A38:A39" si="8">K38</f>
        <v>0</v>
      </c>
      <c r="C38" s="1262"/>
      <c r="D38" s="1263"/>
      <c r="E38" s="2634"/>
      <c r="F38" s="2635"/>
      <c r="G38" s="991"/>
      <c r="H38" s="959"/>
      <c r="I38" s="960"/>
      <c r="J38" s="1048">
        <f t="shared" ref="J38:J39" ca="1" si="9">IF((OFFSET(J38,-1,0)+H38-I38)&gt;=0,OFFSET(J38,-1,0)+H38-I38,0)</f>
        <v>0</v>
      </c>
      <c r="K38" s="1270"/>
      <c r="L38" s="1260"/>
      <c r="M38" s="1505"/>
      <c r="N38" s="1261"/>
    </row>
    <row r="39" spans="1:14" ht="18.75" x14ac:dyDescent="0.4">
      <c r="A39" s="1037">
        <f t="shared" si="8"/>
        <v>0</v>
      </c>
      <c r="C39" s="1262"/>
      <c r="D39" s="1263"/>
      <c r="E39" s="2685"/>
      <c r="F39" s="2686"/>
      <c r="G39" s="1264"/>
      <c r="H39" s="1266"/>
      <c r="I39" s="1265"/>
      <c r="J39" s="1267">
        <f t="shared" ca="1" si="9"/>
        <v>0</v>
      </c>
      <c r="K39" s="1270"/>
      <c r="L39" s="1262"/>
      <c r="M39" s="1505"/>
      <c r="N39" s="1268"/>
    </row>
    <row r="40" spans="1:14" ht="19.5" thickBot="1" x14ac:dyDescent="0.45">
      <c r="A40" s="1037"/>
      <c r="C40" s="1275"/>
      <c r="D40" s="1276" t="s">
        <v>6917</v>
      </c>
      <c r="E40" s="1276"/>
      <c r="F40" s="1277"/>
      <c r="G40" s="1278"/>
      <c r="H40" s="1279"/>
      <c r="I40" s="1279"/>
      <c r="J40" s="1280"/>
      <c r="K40" s="1281"/>
      <c r="L40" s="1282"/>
      <c r="M40" s="1282"/>
      <c r="N40" s="1283"/>
    </row>
    <row r="41" spans="1:14" ht="19.5" thickTop="1" x14ac:dyDescent="0.4">
      <c r="C41" s="1030" t="s">
        <v>6831</v>
      </c>
      <c r="D41" s="1031"/>
      <c r="E41" s="1031"/>
      <c r="F41" s="1031"/>
      <c r="G41" s="1032"/>
      <c r="H41" s="1033">
        <f ca="1">IF(SUM(H10:OFFSET(H41,-1,0))&gt;0,SUM(H10:OFFSET(H41,-1,0)),0)</f>
        <v>0</v>
      </c>
      <c r="I41" s="1035">
        <f ca="1">IF(SUM(I10:OFFSET(I41,-1,0))&gt;0,SUM(I10:OFFSET(I41,-1,0)),0)</f>
        <v>0</v>
      </c>
      <c r="J41" s="1034">
        <f ca="1">IFERROR(SUM(H41-I41),0)</f>
        <v>0</v>
      </c>
      <c r="K41" s="631"/>
      <c r="L41" s="632"/>
      <c r="M41" s="633"/>
      <c r="N41" s="634"/>
    </row>
    <row r="42" spans="1:14" ht="18.75" x14ac:dyDescent="0.4">
      <c r="C42" s="1271"/>
      <c r="D42" s="1272"/>
      <c r="E42" s="1273" t="s">
        <v>6833</v>
      </c>
      <c r="F42" s="1273"/>
      <c r="G42" s="1274"/>
      <c r="H42" s="1216"/>
      <c r="I42" s="1217"/>
      <c r="J42" s="1217"/>
      <c r="K42" s="1218"/>
      <c r="L42" s="1219"/>
      <c r="M42" s="1218"/>
      <c r="N42" s="1220"/>
    </row>
    <row r="43" spans="1:14" ht="18.75" x14ac:dyDescent="0.4">
      <c r="A43" s="1037">
        <f t="shared" ref="A43:A51" si="10">K43</f>
        <v>0</v>
      </c>
      <c r="C43" s="957"/>
      <c r="D43" s="958"/>
      <c r="E43" s="2632"/>
      <c r="F43" s="2633"/>
      <c r="G43" s="1223"/>
      <c r="H43" s="959"/>
      <c r="I43" s="960"/>
      <c r="J43" s="1048">
        <f t="shared" ref="J43" si="11">H43-I43</f>
        <v>0</v>
      </c>
      <c r="K43" s="961"/>
      <c r="L43" s="962"/>
      <c r="M43" s="963"/>
      <c r="N43" s="964"/>
    </row>
    <row r="44" spans="1:14" ht="18.75" x14ac:dyDescent="0.4">
      <c r="A44" s="1037">
        <f t="shared" si="10"/>
        <v>0</v>
      </c>
      <c r="C44" s="957"/>
      <c r="D44" s="958"/>
      <c r="E44" s="2630"/>
      <c r="F44" s="2631"/>
      <c r="G44" s="991"/>
      <c r="H44" s="959"/>
      <c r="I44" s="960"/>
      <c r="J44" s="1048">
        <f t="shared" ref="J44:J51" ca="1" si="12">IF((OFFSET(J44,-1,0)+H44-I44)&gt;=0,OFFSET(J44,-1,0)+H44-I44,0)</f>
        <v>0</v>
      </c>
      <c r="K44" s="961"/>
      <c r="L44" s="962"/>
      <c r="M44" s="963"/>
      <c r="N44" s="964"/>
    </row>
    <row r="45" spans="1:14" ht="18.75" x14ac:dyDescent="0.4">
      <c r="A45" s="1037">
        <f t="shared" si="10"/>
        <v>0</v>
      </c>
      <c r="C45" s="957"/>
      <c r="D45" s="958"/>
      <c r="E45" s="2630"/>
      <c r="F45" s="2631"/>
      <c r="G45" s="991"/>
      <c r="H45" s="959"/>
      <c r="I45" s="960"/>
      <c r="J45" s="1048">
        <f t="shared" ca="1" si="12"/>
        <v>0</v>
      </c>
      <c r="K45" s="961"/>
      <c r="L45" s="962"/>
      <c r="M45" s="963"/>
      <c r="N45" s="964"/>
    </row>
    <row r="46" spans="1:14" ht="18.75" x14ac:dyDescent="0.4">
      <c r="A46" s="1037">
        <f t="shared" si="10"/>
        <v>0</v>
      </c>
      <c r="C46" s="957"/>
      <c r="D46" s="958"/>
      <c r="E46" s="2630"/>
      <c r="F46" s="2631"/>
      <c r="G46" s="991"/>
      <c r="H46" s="959"/>
      <c r="I46" s="960"/>
      <c r="J46" s="1048">
        <f t="shared" ca="1" si="12"/>
        <v>0</v>
      </c>
      <c r="K46" s="961"/>
      <c r="L46" s="962"/>
      <c r="M46" s="963"/>
      <c r="N46" s="964"/>
    </row>
    <row r="47" spans="1:14" ht="18.75" x14ac:dyDescent="0.4">
      <c r="A47" s="1037">
        <f t="shared" si="10"/>
        <v>0</v>
      </c>
      <c r="C47" s="957"/>
      <c r="D47" s="958"/>
      <c r="E47" s="2630"/>
      <c r="F47" s="2631"/>
      <c r="G47" s="991"/>
      <c r="H47" s="959"/>
      <c r="I47" s="960"/>
      <c r="J47" s="1048">
        <f t="shared" ca="1" si="12"/>
        <v>0</v>
      </c>
      <c r="K47" s="961"/>
      <c r="L47" s="962"/>
      <c r="M47" s="963"/>
      <c r="N47" s="964"/>
    </row>
    <row r="48" spans="1:14" ht="18.75" x14ac:dyDescent="0.4">
      <c r="A48" s="1037">
        <f t="shared" si="10"/>
        <v>0</v>
      </c>
      <c r="C48" s="957"/>
      <c r="D48" s="958"/>
      <c r="E48" s="2630"/>
      <c r="F48" s="2631"/>
      <c r="G48" s="991"/>
      <c r="H48" s="959"/>
      <c r="I48" s="960"/>
      <c r="J48" s="1048">
        <f t="shared" ca="1" si="12"/>
        <v>0</v>
      </c>
      <c r="K48" s="961"/>
      <c r="L48" s="962"/>
      <c r="M48" s="963"/>
      <c r="N48" s="964"/>
    </row>
    <row r="49" spans="1:16" ht="18.75" x14ac:dyDescent="0.4">
      <c r="A49" s="1037">
        <f t="shared" si="10"/>
        <v>0</v>
      </c>
      <c r="C49" s="957"/>
      <c r="D49" s="958"/>
      <c r="E49" s="2630"/>
      <c r="F49" s="2631"/>
      <c r="G49" s="991"/>
      <c r="H49" s="959"/>
      <c r="I49" s="960"/>
      <c r="J49" s="1048">
        <f t="shared" ca="1" si="12"/>
        <v>0</v>
      </c>
      <c r="K49" s="961"/>
      <c r="L49" s="962"/>
      <c r="M49" s="963"/>
      <c r="N49" s="964"/>
    </row>
    <row r="50" spans="1:16" ht="18.75" x14ac:dyDescent="0.4">
      <c r="A50" s="1037">
        <f t="shared" si="10"/>
        <v>0</v>
      </c>
      <c r="C50" s="957"/>
      <c r="D50" s="958"/>
      <c r="E50" s="2630"/>
      <c r="F50" s="2631"/>
      <c r="G50" s="991"/>
      <c r="H50" s="959"/>
      <c r="I50" s="960"/>
      <c r="J50" s="1048">
        <f t="shared" ca="1" si="12"/>
        <v>0</v>
      </c>
      <c r="K50" s="961"/>
      <c r="L50" s="962"/>
      <c r="M50" s="963"/>
      <c r="N50" s="964"/>
    </row>
    <row r="51" spans="1:16" ht="18.75" x14ac:dyDescent="0.4">
      <c r="A51" s="1037">
        <f t="shared" si="10"/>
        <v>0</v>
      </c>
      <c r="C51" s="957"/>
      <c r="D51" s="958"/>
      <c r="E51" s="2630"/>
      <c r="F51" s="2631"/>
      <c r="G51" s="991"/>
      <c r="H51" s="959"/>
      <c r="I51" s="960"/>
      <c r="J51" s="1048">
        <f t="shared" ca="1" si="12"/>
        <v>0</v>
      </c>
      <c r="K51" s="961"/>
      <c r="L51" s="962"/>
      <c r="M51" s="963"/>
      <c r="N51" s="964"/>
    </row>
    <row r="52" spans="1:16" ht="19.5" thickBot="1" x14ac:dyDescent="0.45">
      <c r="C52" s="1284"/>
      <c r="D52" s="1285" t="s">
        <v>6918</v>
      </c>
      <c r="E52" s="1285"/>
      <c r="F52" s="1285"/>
      <c r="G52" s="1286"/>
      <c r="H52" s="1287"/>
      <c r="I52" s="1287"/>
      <c r="J52" s="1288"/>
      <c r="K52" s="1289"/>
      <c r="L52" s="1290"/>
      <c r="M52" s="1291"/>
      <c r="N52" s="1292"/>
    </row>
    <row r="53" spans="1:16" ht="20.25" thickTop="1" thickBot="1" x14ac:dyDescent="0.45">
      <c r="C53" s="1030" t="s">
        <v>6832</v>
      </c>
      <c r="D53" s="1031"/>
      <c r="E53" s="1031"/>
      <c r="F53" s="1031"/>
      <c r="G53" s="1032"/>
      <c r="H53" s="1033" t="str">
        <f ca="1">IF(SUM(H43:OFFSET(H53,-1,0))&gt;0,SUM(H43:OFFSET(H53,-1,0)),"0")</f>
        <v>0</v>
      </c>
      <c r="I53" s="1269" t="str">
        <f ca="1">IF(SUM(I43:OFFSET(I53,-1,0))&gt;0,SUM(I43:OFFSET(I53,-1,0)),"0")</f>
        <v>0</v>
      </c>
      <c r="J53" s="1034">
        <f ca="1">IFERROR(SUM(H53-I53),0)</f>
        <v>0</v>
      </c>
      <c r="K53" s="631"/>
      <c r="L53" s="632"/>
      <c r="M53" s="633"/>
      <c r="N53" s="634"/>
    </row>
    <row r="54" spans="1:16" ht="19.5" thickTop="1" x14ac:dyDescent="0.4">
      <c r="C54" s="1030" t="s">
        <v>851</v>
      </c>
      <c r="D54" s="1031"/>
      <c r="E54" s="1031"/>
      <c r="F54" s="1031"/>
      <c r="G54" s="1032"/>
      <c r="H54" s="1035">
        <f ca="1">SUM(H41,H53)</f>
        <v>0</v>
      </c>
      <c r="I54" s="1035">
        <f ca="1">SUM(I41,I53)</f>
        <v>0</v>
      </c>
      <c r="J54" s="1034">
        <f ca="1">IFERROR(SUM(H54-I54),0)</f>
        <v>0</v>
      </c>
      <c r="K54" s="631"/>
      <c r="L54" s="632"/>
      <c r="M54" s="633"/>
      <c r="N54" s="634"/>
    </row>
    <row r="55" spans="1:16" x14ac:dyDescent="0.4">
      <c r="C55" s="635" t="s">
        <v>4630</v>
      </c>
      <c r="D55" s="636"/>
      <c r="E55" s="637"/>
      <c r="F55" s="637"/>
      <c r="G55" s="638"/>
      <c r="H55" s="638"/>
      <c r="I55" s="639"/>
      <c r="J55" s="640"/>
      <c r="K55" s="640"/>
      <c r="L55" s="640"/>
      <c r="M55" s="624"/>
      <c r="N55" s="624"/>
    </row>
    <row r="56" spans="1:16" x14ac:dyDescent="0.4">
      <c r="C56" s="635"/>
      <c r="D56" s="636"/>
      <c r="E56" s="637"/>
      <c r="F56" s="637"/>
      <c r="G56" s="638"/>
      <c r="H56" s="638"/>
      <c r="I56" s="639"/>
      <c r="J56" s="640"/>
      <c r="K56" s="640"/>
      <c r="L56" s="640"/>
      <c r="M56" s="624"/>
      <c r="N56" s="624"/>
    </row>
    <row r="57" spans="1:16" s="191" customFormat="1" ht="19.5" x14ac:dyDescent="0.45">
      <c r="B57" s="193"/>
      <c r="C57" s="641" t="s">
        <v>4756</v>
      </c>
      <c r="D57" s="642">
        <v>1</v>
      </c>
      <c r="E57" s="641" t="s">
        <v>4755</v>
      </c>
      <c r="F57" s="641"/>
      <c r="G57" s="1036"/>
      <c r="H57" s="643" t="s">
        <v>4758</v>
      </c>
      <c r="I57" s="642">
        <v>2</v>
      </c>
      <c r="J57" s="643" t="s">
        <v>4757</v>
      </c>
      <c r="K57" s="643"/>
      <c r="L57" s="643"/>
      <c r="M57" s="643"/>
      <c r="N57" s="643"/>
      <c r="O57" s="193"/>
      <c r="P57" s="137"/>
    </row>
    <row r="58" spans="1:16" s="191" customFormat="1" ht="18.75" x14ac:dyDescent="0.45">
      <c r="B58" s="193"/>
      <c r="C58" s="2673" t="s">
        <v>182</v>
      </c>
      <c r="D58" s="2674"/>
      <c r="E58" s="2661" t="s">
        <v>855</v>
      </c>
      <c r="F58" s="2661"/>
      <c r="G58" s="1044"/>
      <c r="H58" s="2672" t="s">
        <v>182</v>
      </c>
      <c r="I58" s="2672"/>
      <c r="J58" s="2664" t="s">
        <v>855</v>
      </c>
      <c r="K58" s="2665"/>
      <c r="L58" s="2665"/>
      <c r="M58" s="2666"/>
      <c r="O58" s="193"/>
    </row>
    <row r="59" spans="1:16" s="191" customFormat="1" ht="18.75" x14ac:dyDescent="0.45">
      <c r="B59" s="193"/>
      <c r="C59" s="2675"/>
      <c r="D59" s="2676"/>
      <c r="E59" s="1029" t="s">
        <v>854</v>
      </c>
      <c r="F59" s="990" t="s">
        <v>853</v>
      </c>
      <c r="G59" s="644"/>
      <c r="H59" s="2672"/>
      <c r="I59" s="2672"/>
      <c r="J59" s="2661" t="s">
        <v>854</v>
      </c>
      <c r="K59" s="2661"/>
      <c r="L59" s="2662" t="s">
        <v>853</v>
      </c>
      <c r="M59" s="2663"/>
      <c r="O59" s="193"/>
    </row>
    <row r="60" spans="1:16" s="191" customFormat="1" ht="18.75" x14ac:dyDescent="0.45">
      <c r="B60" s="193"/>
      <c r="C60" s="645" t="s">
        <v>245</v>
      </c>
      <c r="D60" s="646"/>
      <c r="E60" s="1028">
        <f>SUMIFS($H$10:$H$51,$D$10:$D$51,C60,$G$10:$G$51,$D$57)</f>
        <v>0</v>
      </c>
      <c r="F60" s="1039"/>
      <c r="G60" s="644"/>
      <c r="H60" s="645" t="s">
        <v>245</v>
      </c>
      <c r="I60" s="646"/>
      <c r="J60" s="2646">
        <f>SUMIFS($H$43:$H$52,$D$43:$D$52,H60,$G$43:$G$52,$I$57)</f>
        <v>0</v>
      </c>
      <c r="K60" s="2646"/>
      <c r="L60" s="2645"/>
      <c r="M60" s="2645"/>
      <c r="O60" s="193"/>
    </row>
    <row r="61" spans="1:16" s="191" customFormat="1" ht="18.75" x14ac:dyDescent="0.45">
      <c r="B61" s="193"/>
      <c r="C61" s="645" t="s">
        <v>257</v>
      </c>
      <c r="D61" s="646"/>
      <c r="E61" s="1028">
        <f>SUMIFS($H$10:$H$51,$D$10:$D$51,C61,$G$10:$G$51,$D$57)</f>
        <v>0</v>
      </c>
      <c r="F61" s="1039"/>
      <c r="G61" s="644"/>
      <c r="H61" s="645" t="s">
        <v>257</v>
      </c>
      <c r="I61" s="646"/>
      <c r="J61" s="2646">
        <f>SUMIFS($H$43:$H$52,$D$43:$D$52,H61,$G$43:$G$52,$I$57)</f>
        <v>0</v>
      </c>
      <c r="K61" s="2646"/>
      <c r="L61" s="2645"/>
      <c r="M61" s="2645"/>
      <c r="O61" s="193"/>
    </row>
    <row r="62" spans="1:16" s="191" customFormat="1" ht="18.75" x14ac:dyDescent="0.45">
      <c r="B62" s="193"/>
      <c r="C62" s="645" t="s">
        <v>266</v>
      </c>
      <c r="D62" s="646"/>
      <c r="E62" s="1028">
        <f>SUMIFS($H$10:$H$51,$D$10:$D$51,C62,$G$10:$G$51,$D$57)</f>
        <v>0</v>
      </c>
      <c r="F62" s="1039"/>
      <c r="G62" s="644"/>
      <c r="H62" s="645" t="s">
        <v>266</v>
      </c>
      <c r="I62" s="646"/>
      <c r="J62" s="2646">
        <f>SUMIFS($H$43:$H$52,$D$43:$D$52,H62,$G$43:$G$52,$I$57)</f>
        <v>0</v>
      </c>
      <c r="K62" s="2646"/>
      <c r="L62" s="2645"/>
      <c r="M62" s="2645"/>
      <c r="O62" s="193"/>
    </row>
    <row r="63" spans="1:16" s="191" customFormat="1" ht="18.75" x14ac:dyDescent="0.45">
      <c r="B63" s="193"/>
      <c r="C63" s="645" t="s">
        <v>270</v>
      </c>
      <c r="D63" s="646"/>
      <c r="E63" s="647"/>
      <c r="F63" s="1038">
        <f>SUMIFS($I$10:$I$40,$D$10:$D$40,C63,$G$10:$G$40,$D$57)</f>
        <v>0</v>
      </c>
      <c r="G63" s="1045"/>
      <c r="H63" s="645" t="s">
        <v>270</v>
      </c>
      <c r="I63" s="646"/>
      <c r="J63" s="2645"/>
      <c r="K63" s="2645"/>
      <c r="L63" s="2646">
        <f>SUMIFS($I$43:$I$52,$D$43:$D$52,H63,$G$43:$G$52,$I$57)</f>
        <v>0</v>
      </c>
      <c r="M63" s="2646">
        <f>SUMIFS($I$10:$I$40,$D$10:$D$40,J63,$G$10:$G$40,$D$57)</f>
        <v>0</v>
      </c>
      <c r="O63" s="193"/>
    </row>
    <row r="64" spans="1:16" s="191" customFormat="1" ht="18.75" x14ac:dyDescent="0.45">
      <c r="B64" s="193"/>
      <c r="C64" s="645" t="s">
        <v>4727</v>
      </c>
      <c r="D64" s="646"/>
      <c r="E64" s="647"/>
      <c r="F64" s="1038">
        <f>SUMIFS($I$10:$I$40,$D$10:$D$40,C64,$G$10:$G$40,$D$57)</f>
        <v>0</v>
      </c>
      <c r="G64" s="644"/>
      <c r="H64" s="645" t="s">
        <v>4727</v>
      </c>
      <c r="I64" s="646"/>
      <c r="J64" s="2645"/>
      <c r="K64" s="2645"/>
      <c r="L64" s="2646">
        <f>SUMIFS($I$43:$I$52,$D$43:$D$52,H64,$G$43:$G$52,$I$57)</f>
        <v>0</v>
      </c>
      <c r="M64" s="2646">
        <f>SUMIFS($I$10:$I$40,$D$10:$D$40,J64,$G$10:$G$40,$D$57)</f>
        <v>0</v>
      </c>
      <c r="O64" s="193"/>
    </row>
    <row r="65" spans="2:16" s="191" customFormat="1" ht="18.75" x14ac:dyDescent="0.45">
      <c r="B65" s="193"/>
      <c r="C65" s="645" t="s">
        <v>4728</v>
      </c>
      <c r="D65" s="646"/>
      <c r="E65" s="647"/>
      <c r="F65" s="1038">
        <f>SUMIFS($I$10:$I$40,$D$10:$D$40,C65,$G$10:$G$40,$D$57)</f>
        <v>0</v>
      </c>
      <c r="G65" s="644"/>
      <c r="H65" s="645" t="s">
        <v>4728</v>
      </c>
      <c r="I65" s="646"/>
      <c r="J65" s="2645"/>
      <c r="K65" s="2645"/>
      <c r="L65" s="2646">
        <f>SUMIFS($I$43:$I$52,$D$43:$D$52,H65,$G$43:$G$52,$I$57)</f>
        <v>0</v>
      </c>
      <c r="M65" s="2646">
        <f>SUMIFS($I$10:$I$40,$D$10:$D$40,J65,$G$10:$G$40,$D$57)</f>
        <v>0</v>
      </c>
      <c r="O65" s="193"/>
    </row>
    <row r="66" spans="2:16" s="191" customFormat="1" ht="18.75" x14ac:dyDescent="0.45">
      <c r="B66" s="193"/>
      <c r="C66" s="645" t="s">
        <v>4729</v>
      </c>
      <c r="D66" s="646"/>
      <c r="E66" s="647"/>
      <c r="F66" s="1038">
        <f>SUMIFS($I$10:$I$40,$D$10:$D$40,C66,$G$10:$G$40,$D$57)</f>
        <v>0</v>
      </c>
      <c r="G66" s="644"/>
      <c r="H66" s="645" t="s">
        <v>4729</v>
      </c>
      <c r="I66" s="646"/>
      <c r="J66" s="2645"/>
      <c r="K66" s="2645"/>
      <c r="L66" s="2646">
        <f>SUMIFS($I$43:$I$52,$D$43:$D$52,H66,$G$43:$G$52,$I$57)</f>
        <v>0</v>
      </c>
      <c r="M66" s="2646">
        <f>SUMIFS($I$10:$I$40,$D$10:$D$40,J66,$G$10:$G$40,$D$57)</f>
        <v>0</v>
      </c>
      <c r="O66" s="193"/>
    </row>
    <row r="67" spans="2:16" s="191" customFormat="1" ht="19.5" thickBot="1" x14ac:dyDescent="0.5">
      <c r="B67" s="193"/>
      <c r="C67" s="2649" t="s">
        <v>852</v>
      </c>
      <c r="D67" s="2650"/>
      <c r="E67" s="1043"/>
      <c r="F67" s="1041">
        <f>E68-SUM(F60:F66)</f>
        <v>0</v>
      </c>
      <c r="G67" s="644"/>
      <c r="H67" s="2669" t="s">
        <v>6834</v>
      </c>
      <c r="I67" s="2670"/>
      <c r="J67" s="2644"/>
      <c r="K67" s="2644"/>
      <c r="L67" s="2646">
        <f>J68-SUM(L60:L66)</f>
        <v>0</v>
      </c>
      <c r="M67" s="2646">
        <f t="shared" ref="M67" si="13">L68-SUM(M60:M66)</f>
        <v>0</v>
      </c>
      <c r="O67" s="193"/>
    </row>
    <row r="68" spans="2:16" s="191" customFormat="1" ht="19.5" thickTop="1" x14ac:dyDescent="0.45">
      <c r="B68" s="193"/>
      <c r="C68" s="2651" t="s">
        <v>851</v>
      </c>
      <c r="D68" s="2652"/>
      <c r="E68" s="1042">
        <f>SUM(E60:E67)</f>
        <v>0</v>
      </c>
      <c r="F68" s="1040">
        <f>SUM(F63:G67)</f>
        <v>0</v>
      </c>
      <c r="G68" s="644"/>
      <c r="H68" s="2671" t="s">
        <v>851</v>
      </c>
      <c r="I68" s="2671"/>
      <c r="J68" s="2640">
        <f>SUM(J60:K62)</f>
        <v>0</v>
      </c>
      <c r="K68" s="2640"/>
      <c r="L68" s="2640">
        <f>SUM(L63:L67)</f>
        <v>0</v>
      </c>
      <c r="M68" s="2640"/>
      <c r="O68" s="193"/>
    </row>
    <row r="69" spans="2:16" s="191" customFormat="1" ht="18.75" x14ac:dyDescent="0.45">
      <c r="B69" s="193"/>
      <c r="C69" s="493"/>
      <c r="D69" s="648"/>
      <c r="E69" s="649"/>
      <c r="F69" s="649"/>
      <c r="G69" s="650"/>
      <c r="H69" s="651"/>
      <c r="I69" s="652"/>
      <c r="J69" s="652"/>
      <c r="K69" s="653"/>
      <c r="L69" s="653"/>
      <c r="M69" s="653"/>
      <c r="N69" s="650"/>
      <c r="O69" s="193"/>
      <c r="P69" s="192"/>
    </row>
    <row r="70" spans="2:16" s="190" customFormat="1" ht="18.75" x14ac:dyDescent="0.45">
      <c r="C70" s="652" t="s">
        <v>850</v>
      </c>
      <c r="D70" s="654"/>
      <c r="E70" s="652"/>
      <c r="F70" s="652"/>
      <c r="G70" s="652"/>
      <c r="H70" s="652"/>
      <c r="I70" s="655"/>
      <c r="J70" s="655"/>
      <c r="K70" s="655"/>
      <c r="L70" s="655"/>
      <c r="M70" s="655"/>
      <c r="N70" s="656"/>
    </row>
    <row r="71" spans="2:16" s="190" customFormat="1" ht="18.75" x14ac:dyDescent="0.45">
      <c r="C71" s="657" t="s">
        <v>849</v>
      </c>
      <c r="D71" s="657" t="s">
        <v>848</v>
      </c>
      <c r="E71" s="2641" t="s">
        <v>847</v>
      </c>
      <c r="F71" s="2642"/>
      <c r="G71" s="2642"/>
      <c r="H71" s="2642"/>
      <c r="I71" s="2642"/>
      <c r="J71" s="2642"/>
      <c r="K71" s="2642"/>
      <c r="L71" s="2642"/>
      <c r="M71" s="2643"/>
      <c r="N71" s="656"/>
    </row>
    <row r="72" spans="2:16" s="190" customFormat="1" ht="18.75" x14ac:dyDescent="0.45">
      <c r="C72" s="657">
        <v>1</v>
      </c>
      <c r="D72" s="657" t="s">
        <v>846</v>
      </c>
      <c r="E72" s="2636" t="s">
        <v>4871</v>
      </c>
      <c r="F72" s="2637"/>
      <c r="G72" s="2637"/>
      <c r="H72" s="2637"/>
      <c r="I72" s="2637"/>
      <c r="J72" s="2637"/>
      <c r="K72" s="2637"/>
      <c r="L72" s="2637"/>
      <c r="M72" s="2638"/>
      <c r="N72" s="656"/>
    </row>
    <row r="73" spans="2:16" s="190" customFormat="1" ht="18.75" x14ac:dyDescent="0.45">
      <c r="C73" s="657">
        <v>2</v>
      </c>
      <c r="D73" s="657" t="s">
        <v>845</v>
      </c>
      <c r="E73" s="2636" t="s">
        <v>844</v>
      </c>
      <c r="F73" s="2637"/>
      <c r="G73" s="2637"/>
      <c r="H73" s="2637"/>
      <c r="I73" s="2637"/>
      <c r="J73" s="2637"/>
      <c r="K73" s="2637"/>
      <c r="L73" s="2637"/>
      <c r="M73" s="2638"/>
      <c r="N73" s="656"/>
    </row>
    <row r="74" spans="2:16" s="190" customFormat="1" ht="18.75" x14ac:dyDescent="0.45">
      <c r="C74" s="657">
        <v>3</v>
      </c>
      <c r="D74" s="657" t="s">
        <v>843</v>
      </c>
      <c r="E74" s="2636" t="s">
        <v>842</v>
      </c>
      <c r="F74" s="2637"/>
      <c r="G74" s="2637"/>
      <c r="H74" s="2637"/>
      <c r="I74" s="2637"/>
      <c r="J74" s="2637"/>
      <c r="K74" s="2637"/>
      <c r="L74" s="2637"/>
      <c r="M74" s="2638"/>
      <c r="N74" s="656"/>
    </row>
    <row r="75" spans="2:16" s="190" customFormat="1" ht="18.75" x14ac:dyDescent="0.45">
      <c r="C75" s="657">
        <v>4</v>
      </c>
      <c r="D75" s="657" t="s">
        <v>841</v>
      </c>
      <c r="E75" s="2636" t="s">
        <v>840</v>
      </c>
      <c r="F75" s="2637"/>
      <c r="G75" s="2637"/>
      <c r="H75" s="2637"/>
      <c r="I75" s="2637"/>
      <c r="J75" s="2637"/>
      <c r="K75" s="2637"/>
      <c r="L75" s="2637"/>
      <c r="M75" s="2638"/>
      <c r="N75" s="656"/>
    </row>
    <row r="76" spans="2:16" s="190" customFormat="1" ht="18.75" x14ac:dyDescent="0.45">
      <c r="C76" s="657"/>
      <c r="D76" s="658"/>
      <c r="E76" s="659"/>
      <c r="F76" s="660"/>
      <c r="G76" s="660"/>
      <c r="H76" s="660"/>
      <c r="I76" s="661"/>
      <c r="J76" s="661"/>
      <c r="K76" s="661"/>
      <c r="L76" s="661"/>
      <c r="M76" s="662"/>
      <c r="N76" s="656"/>
    </row>
    <row r="77" spans="2:16" s="190" customFormat="1" ht="18.75" x14ac:dyDescent="0.45">
      <c r="C77" s="657">
        <v>5</v>
      </c>
      <c r="D77" s="657" t="s">
        <v>839</v>
      </c>
      <c r="E77" s="2636" t="s">
        <v>838</v>
      </c>
      <c r="F77" s="2637"/>
      <c r="G77" s="2637"/>
      <c r="H77" s="2637"/>
      <c r="I77" s="2637"/>
      <c r="J77" s="2637"/>
      <c r="K77" s="2637"/>
      <c r="L77" s="2637"/>
      <c r="M77" s="2638"/>
      <c r="N77" s="656"/>
    </row>
    <row r="78" spans="2:16" s="190" customFormat="1" ht="18.75" x14ac:dyDescent="0.45">
      <c r="C78" s="663">
        <v>6</v>
      </c>
      <c r="D78" s="663" t="s">
        <v>837</v>
      </c>
      <c r="E78" s="2636" t="s">
        <v>6826</v>
      </c>
      <c r="F78" s="2637"/>
      <c r="G78" s="2637"/>
      <c r="H78" s="2637"/>
      <c r="I78" s="2637"/>
      <c r="J78" s="2637"/>
      <c r="K78" s="2637"/>
      <c r="L78" s="2637"/>
      <c r="M78" s="2638"/>
      <c r="N78" s="656"/>
    </row>
    <row r="79" spans="2:16" s="190" customFormat="1" ht="18.75" x14ac:dyDescent="0.45">
      <c r="C79" s="663">
        <v>7</v>
      </c>
      <c r="D79" s="663" t="s">
        <v>836</v>
      </c>
      <c r="E79" s="2639" t="s">
        <v>835</v>
      </c>
      <c r="F79" s="2639"/>
      <c r="G79" s="2639"/>
      <c r="H79" s="2639"/>
      <c r="I79" s="2639"/>
      <c r="J79" s="2639"/>
      <c r="K79" s="2639"/>
      <c r="L79" s="2639"/>
      <c r="M79" s="2639"/>
      <c r="N79" s="656"/>
    </row>
    <row r="80" spans="2:16" x14ac:dyDescent="0.4">
      <c r="C80" s="624"/>
      <c r="D80" s="623"/>
      <c r="E80" s="624"/>
      <c r="F80" s="624"/>
      <c r="G80" s="624"/>
      <c r="H80" s="624"/>
      <c r="I80" s="624"/>
      <c r="J80" s="624"/>
      <c r="K80" s="624"/>
      <c r="L80" s="624"/>
      <c r="M80" s="624"/>
      <c r="N80" s="624"/>
    </row>
  </sheetData>
  <sheetProtection selectLockedCells="1"/>
  <sortState xmlns:xlrd2="http://schemas.microsoft.com/office/spreadsheetml/2017/richdata2" ref="C10:O51">
    <sortCondition ref="C10"/>
  </sortState>
  <mergeCells count="91">
    <mergeCell ref="E36:F36"/>
    <mergeCell ref="E37:F37"/>
    <mergeCell ref="E38:F38"/>
    <mergeCell ref="E39:F39"/>
    <mergeCell ref="E28:F28"/>
    <mergeCell ref="E29:F29"/>
    <mergeCell ref="E30:F30"/>
    <mergeCell ref="E31:F31"/>
    <mergeCell ref="E32:F32"/>
    <mergeCell ref="E33:F33"/>
    <mergeCell ref="E35:F35"/>
    <mergeCell ref="E22:F22"/>
    <mergeCell ref="E23:F23"/>
    <mergeCell ref="E24:F24"/>
    <mergeCell ref="E25:F25"/>
    <mergeCell ref="E26:F26"/>
    <mergeCell ref="L3:N3"/>
    <mergeCell ref="C4:N4"/>
    <mergeCell ref="C5:N5"/>
    <mergeCell ref="C6:N6"/>
    <mergeCell ref="C7:N7"/>
    <mergeCell ref="C8:C9"/>
    <mergeCell ref="D8:D9"/>
    <mergeCell ref="H67:I67"/>
    <mergeCell ref="H68:I68"/>
    <mergeCell ref="H58:I59"/>
    <mergeCell ref="C58:D59"/>
    <mergeCell ref="E10:F10"/>
    <mergeCell ref="E8:F9"/>
    <mergeCell ref="E58:F58"/>
    <mergeCell ref="E11:F11"/>
    <mergeCell ref="E12:F12"/>
    <mergeCell ref="E13:F13"/>
    <mergeCell ref="E14:F14"/>
    <mergeCell ref="E19:F19"/>
    <mergeCell ref="E20:F20"/>
    <mergeCell ref="E21:F21"/>
    <mergeCell ref="N8:N9"/>
    <mergeCell ref="M8:M9"/>
    <mergeCell ref="L8:L9"/>
    <mergeCell ref="C67:D67"/>
    <mergeCell ref="C68:D68"/>
    <mergeCell ref="G8:G9"/>
    <mergeCell ref="K8:K9"/>
    <mergeCell ref="H8:H9"/>
    <mergeCell ref="I8:I9"/>
    <mergeCell ref="J59:K59"/>
    <mergeCell ref="L59:M59"/>
    <mergeCell ref="J58:M58"/>
    <mergeCell ref="J60:K60"/>
    <mergeCell ref="J61:K61"/>
    <mergeCell ref="J64:K64"/>
    <mergeCell ref="J65:K65"/>
    <mergeCell ref="J67:K67"/>
    <mergeCell ref="L60:M60"/>
    <mergeCell ref="L61:M61"/>
    <mergeCell ref="L62:M62"/>
    <mergeCell ref="L63:M63"/>
    <mergeCell ref="L64:M64"/>
    <mergeCell ref="L65:M65"/>
    <mergeCell ref="L66:M66"/>
    <mergeCell ref="L67:M67"/>
    <mergeCell ref="J62:K62"/>
    <mergeCell ref="J63:K63"/>
    <mergeCell ref="J66:K66"/>
    <mergeCell ref="E78:M78"/>
    <mergeCell ref="E79:M79"/>
    <mergeCell ref="J68:K68"/>
    <mergeCell ref="L68:M68"/>
    <mergeCell ref="E71:M71"/>
    <mergeCell ref="E72:M72"/>
    <mergeCell ref="E73:M73"/>
    <mergeCell ref="E74:M74"/>
    <mergeCell ref="E75:M75"/>
    <mergeCell ref="E77:M77"/>
    <mergeCell ref="J8:J9"/>
    <mergeCell ref="E50:F50"/>
    <mergeCell ref="E51:F51"/>
    <mergeCell ref="E48:F48"/>
    <mergeCell ref="E43:F43"/>
    <mergeCell ref="E44:F44"/>
    <mergeCell ref="E45:F45"/>
    <mergeCell ref="E46:F46"/>
    <mergeCell ref="E47:F47"/>
    <mergeCell ref="E49:F49"/>
    <mergeCell ref="E27:F27"/>
    <mergeCell ref="E34:F34"/>
    <mergeCell ref="E15:F15"/>
    <mergeCell ref="E16:F16"/>
    <mergeCell ref="E17:F17"/>
    <mergeCell ref="E18:F18"/>
  </mergeCells>
  <phoneticPr fontId="71"/>
  <conditionalFormatting sqref="F67">
    <cfRule type="expression" dxfId="67" priority="3">
      <formula>$F$67&lt;&gt;$J$41</formula>
    </cfRule>
  </conditionalFormatting>
  <conditionalFormatting sqref="J41">
    <cfRule type="expression" dxfId="66" priority="83">
      <formula>$J$41&lt;&gt;$F$67</formula>
    </cfRule>
  </conditionalFormatting>
  <conditionalFormatting sqref="J53">
    <cfRule type="expression" dxfId="65" priority="82">
      <formula>$J$53&lt;&gt;$L$67</formula>
    </cfRule>
  </conditionalFormatting>
  <conditionalFormatting sqref="L67:M67">
    <cfRule type="expression" dxfId="64" priority="4">
      <formula>$L$67&lt;&gt;$J$53</formula>
    </cfRule>
  </conditionalFormatting>
  <dataValidations count="6">
    <dataValidation imeMode="off" allowBlank="1" showInputMessage="1" showErrorMessage="1" sqref="C52 C42 H52:I52 K52:L52" xr:uid="{00000000-0002-0000-0000-000003000000}"/>
    <dataValidation type="list" allowBlank="1" showInputMessage="1" showErrorMessage="1" sqref="N52" xr:uid="{DA20F7C8-75E8-4D5B-9466-92F1F69352F2}">
      <formula1>"○,　"</formula1>
    </dataValidation>
    <dataValidation type="list" allowBlank="1" showInputMessage="1" showErrorMessage="1" sqref="D43:D51 D10:D39" xr:uid="{1181FD0C-BD90-4BA2-B937-42A4DF3A3992}">
      <formula1>Ｊ.金銭出納簿の収支の分類</formula1>
    </dataValidation>
    <dataValidation type="list" allowBlank="1" showInputMessage="1" showErrorMessage="1" sqref="G43:G51 G10:G40" xr:uid="{8FA1E507-ED8F-47B0-9446-92567889C126}">
      <formula1>I</formula1>
    </dataValidation>
    <dataValidation type="list" allowBlank="1" showInputMessage="1" showErrorMessage="1" sqref="N43:N51 N10:N40" xr:uid="{EB5A8A42-1609-4751-932F-1F3F37087CCA}">
      <formula1>B.○か空白</formula1>
    </dataValidation>
    <dataValidation type="list" allowBlank="1" showInputMessage="1" showErrorMessage="1" sqref="F3" xr:uid="{D4397993-F609-497F-9EB1-BE6ACD5E7A25}">
      <formula1>"7,8,9,10,11,12,13,14,15,16"</formula1>
    </dataValidation>
  </dataValidations>
  <printOptions horizontalCentered="1"/>
  <pageMargins left="0.31496062992125984" right="0.31496062992125984" top="0.35433070866141736" bottom="0.35433070866141736" header="0.31496062992125984" footer="0.31496062992125984"/>
  <pageSetup paperSize="9" scale="63" fitToHeight="0" orientation="portrait" blackAndWhite="1" r:id="rId1"/>
  <rowBreaks count="1" manualBreakCount="1">
    <brk id="69" min="1" max="14" man="1"/>
  </rowBreaks>
  <colBreaks count="2" manualBreakCount="2">
    <brk id="14" max="70" man="1"/>
    <brk id="15" max="37" man="1"/>
  </col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活動記録!$B$9:$B$50</xm:f>
          </x14:formula1>
          <xm:sqref>L43:L51 L10:L39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D71D-B7B9-4C2E-8733-157B57EDC816}">
  <sheetPr codeName="Sheet26">
    <tabColor rgb="FFFFC000"/>
  </sheetPr>
  <dimension ref="B1:CF65"/>
  <sheetViews>
    <sheetView showGridLines="0" view="pageBreakPreview" zoomScaleNormal="100" zoomScaleSheetLayoutView="100" workbookViewId="0">
      <selection activeCell="BP2" sqref="BP2:BX3"/>
    </sheetView>
  </sheetViews>
  <sheetFormatPr defaultRowHeight="13.5" x14ac:dyDescent="0.15"/>
  <cols>
    <col min="1" max="1" width="1.625" customWidth="1"/>
    <col min="2" max="76" width="1.25" customWidth="1"/>
    <col min="77" max="77" width="1.625" style="1335" customWidth="1"/>
    <col min="78" max="83" width="9" style="1335" customWidth="1"/>
    <col min="84" max="84" width="9" style="1335"/>
  </cols>
  <sheetData>
    <row r="1" spans="2:83" ht="14.25" x14ac:dyDescent="0.15">
      <c r="B1" s="1052"/>
      <c r="C1" s="1052"/>
      <c r="D1" s="1053"/>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c r="AD1" s="1052"/>
      <c r="AE1" s="1052"/>
      <c r="AF1" s="1052"/>
      <c r="AG1" s="1052"/>
      <c r="AH1" s="1052"/>
      <c r="AI1" s="1052"/>
      <c r="AJ1" s="1052"/>
      <c r="AK1" s="1052"/>
      <c r="AL1" s="1052"/>
      <c r="AM1" s="1052"/>
      <c r="AN1" s="1052"/>
      <c r="AO1" s="1052"/>
      <c r="AP1" s="1052"/>
      <c r="AQ1" s="1052"/>
      <c r="AR1" s="1052"/>
      <c r="AS1" s="1052"/>
      <c r="AT1" s="1052"/>
      <c r="AU1" s="1052"/>
      <c r="AV1" s="1052"/>
      <c r="AW1" s="1052"/>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2"/>
      <c r="BX1" s="1052"/>
      <c r="BY1" s="1334"/>
      <c r="BZ1" s="1334"/>
      <c r="CA1" s="1334"/>
      <c r="CB1" s="1334"/>
      <c r="CC1" s="1334"/>
      <c r="CD1" s="1334"/>
      <c r="CE1" s="1334"/>
    </row>
    <row r="2" spans="2:83" ht="14.25" x14ac:dyDescent="0.15">
      <c r="B2" s="1052"/>
      <c r="C2" s="1052"/>
      <c r="D2" s="1052"/>
      <c r="E2" s="1052"/>
      <c r="F2" s="1052"/>
      <c r="G2" s="1052"/>
      <c r="H2" s="1052"/>
      <c r="I2" s="2687" t="s">
        <v>6841</v>
      </c>
      <c r="J2" s="2688"/>
      <c r="K2" s="2688"/>
      <c r="L2" s="2688"/>
      <c r="M2" s="2688"/>
      <c r="N2" s="2688"/>
      <c r="O2" s="2688"/>
      <c r="P2" s="2688"/>
      <c r="Q2" s="2689"/>
      <c r="R2" s="2690" t="s">
        <v>6842</v>
      </c>
      <c r="S2" s="2690"/>
      <c r="T2" s="2690"/>
      <c r="U2" s="2690"/>
      <c r="V2" s="2690"/>
      <c r="W2" s="2690"/>
      <c r="X2" s="2690"/>
      <c r="Y2" s="2690"/>
      <c r="Z2" s="2691"/>
      <c r="AA2" s="2690" t="s">
        <v>6843</v>
      </c>
      <c r="AB2" s="2690"/>
      <c r="AC2" s="2690"/>
      <c r="AD2" s="2690"/>
      <c r="AE2" s="2690"/>
      <c r="AF2" s="2690"/>
      <c r="AG2" s="2690"/>
      <c r="AH2" s="2690"/>
      <c r="AI2" s="2691"/>
      <c r="AJ2" s="1052"/>
      <c r="AK2" s="1052"/>
      <c r="AL2" s="1052"/>
      <c r="AM2" s="1052"/>
      <c r="AN2" s="1052"/>
      <c r="AO2" s="1052"/>
      <c r="AP2" s="1052"/>
      <c r="AQ2" s="1052"/>
      <c r="AR2" s="1052"/>
      <c r="AS2" s="1052"/>
      <c r="AT2" s="1052"/>
      <c r="AU2" s="1052"/>
      <c r="AV2" s="1052"/>
      <c r="AW2" s="1052"/>
      <c r="AX2" s="1052"/>
      <c r="AY2" s="1052"/>
      <c r="AZ2" s="1052"/>
      <c r="BA2" s="1052"/>
      <c r="BB2" s="1052"/>
      <c r="BC2" s="1052"/>
      <c r="BD2" s="1052"/>
      <c r="BE2" s="1052"/>
      <c r="BF2" s="1052"/>
      <c r="BG2" s="2696" t="s">
        <v>6844</v>
      </c>
      <c r="BH2" s="2697"/>
      <c r="BI2" s="2697"/>
      <c r="BJ2" s="2697"/>
      <c r="BK2" s="2697"/>
      <c r="BL2" s="2697"/>
      <c r="BM2" s="2697"/>
      <c r="BN2" s="2697"/>
      <c r="BO2" s="2698"/>
      <c r="BP2" s="2702"/>
      <c r="BQ2" s="2702"/>
      <c r="BR2" s="2702"/>
      <c r="BS2" s="2702"/>
      <c r="BT2" s="2702"/>
      <c r="BU2" s="2702"/>
      <c r="BV2" s="2702"/>
      <c r="BW2" s="2702"/>
      <c r="BX2" s="2703"/>
      <c r="BY2" s="1336"/>
      <c r="BZ2" s="1334"/>
      <c r="CA2" s="1334"/>
      <c r="CB2" s="1334"/>
      <c r="CC2" s="1334"/>
      <c r="CD2" s="1334"/>
      <c r="CE2" s="1334"/>
    </row>
    <row r="3" spans="2:83" x14ac:dyDescent="0.15">
      <c r="B3" s="1072"/>
      <c r="C3" s="1072"/>
      <c r="D3" s="1072"/>
      <c r="E3" s="1072"/>
      <c r="F3" s="1072"/>
      <c r="G3" s="1072"/>
      <c r="H3" s="1072"/>
      <c r="I3" s="2706"/>
      <c r="J3" s="2707"/>
      <c r="K3" s="2707"/>
      <c r="L3" s="2707"/>
      <c r="M3" s="2707"/>
      <c r="N3" s="2707"/>
      <c r="O3" s="2707"/>
      <c r="P3" s="2707"/>
      <c r="Q3" s="2708"/>
      <c r="R3" s="2706"/>
      <c r="S3" s="2707"/>
      <c r="T3" s="2707"/>
      <c r="U3" s="2707"/>
      <c r="V3" s="2707"/>
      <c r="W3" s="2707"/>
      <c r="X3" s="2707"/>
      <c r="Y3" s="2707"/>
      <c r="Z3" s="2708"/>
      <c r="AA3" s="2706"/>
      <c r="AB3" s="2707"/>
      <c r="AC3" s="2707"/>
      <c r="AD3" s="2707"/>
      <c r="AE3" s="2707"/>
      <c r="AF3" s="2707"/>
      <c r="AG3" s="2707"/>
      <c r="AH3" s="2707"/>
      <c r="AI3" s="2708"/>
      <c r="AJ3" s="1072"/>
      <c r="AK3" s="1072"/>
      <c r="AL3" s="1072"/>
      <c r="AM3" s="1072"/>
      <c r="AN3" s="1072"/>
      <c r="AO3" s="1072"/>
      <c r="AP3" s="1072"/>
      <c r="AQ3" s="1072"/>
      <c r="AR3" s="1072"/>
      <c r="AS3" s="1072"/>
      <c r="AT3" s="1072"/>
      <c r="AU3" s="1072"/>
      <c r="AV3" s="1072"/>
      <c r="AW3" s="1072"/>
      <c r="AX3" s="1072"/>
      <c r="AY3" s="1072"/>
      <c r="AZ3" s="1072"/>
      <c r="BA3" s="1072"/>
      <c r="BB3" s="1072"/>
      <c r="BC3" s="1072"/>
      <c r="BD3" s="1072"/>
      <c r="BE3" s="1072"/>
      <c r="BF3" s="1072"/>
      <c r="BG3" s="2699"/>
      <c r="BH3" s="2700"/>
      <c r="BI3" s="2700"/>
      <c r="BJ3" s="2700"/>
      <c r="BK3" s="2700"/>
      <c r="BL3" s="2700"/>
      <c r="BM3" s="2700"/>
      <c r="BN3" s="2700"/>
      <c r="BO3" s="2701"/>
      <c r="BP3" s="2704"/>
      <c r="BQ3" s="2704"/>
      <c r="BR3" s="2704"/>
      <c r="BS3" s="2704"/>
      <c r="BT3" s="2704"/>
      <c r="BU3" s="2704"/>
      <c r="BV3" s="2704"/>
      <c r="BW3" s="2704"/>
      <c r="BX3" s="2705"/>
      <c r="BY3" s="1336"/>
      <c r="BZ3" s="1336"/>
      <c r="CA3" s="1336"/>
      <c r="CB3" s="1336"/>
      <c r="CC3" s="1336"/>
      <c r="CD3" s="1336"/>
      <c r="CE3" s="1336"/>
    </row>
    <row r="4" spans="2:83" x14ac:dyDescent="0.15">
      <c r="B4" s="1052"/>
      <c r="C4" s="1052"/>
      <c r="D4" s="1052"/>
      <c r="E4" s="1052"/>
      <c r="F4" s="1052"/>
      <c r="G4" s="1052"/>
      <c r="H4" s="1052"/>
      <c r="I4" s="2709"/>
      <c r="J4" s="2710"/>
      <c r="K4" s="2710"/>
      <c r="L4" s="2710"/>
      <c r="M4" s="2710"/>
      <c r="N4" s="2710"/>
      <c r="O4" s="2710"/>
      <c r="P4" s="2710"/>
      <c r="Q4" s="2711"/>
      <c r="R4" s="2709"/>
      <c r="S4" s="2710"/>
      <c r="T4" s="2710"/>
      <c r="U4" s="2710"/>
      <c r="V4" s="2710"/>
      <c r="W4" s="2710"/>
      <c r="X4" s="2710"/>
      <c r="Y4" s="2710"/>
      <c r="Z4" s="2711"/>
      <c r="AA4" s="2709"/>
      <c r="AB4" s="2710"/>
      <c r="AC4" s="2710"/>
      <c r="AD4" s="2710"/>
      <c r="AE4" s="2710"/>
      <c r="AF4" s="2710"/>
      <c r="AG4" s="2710"/>
      <c r="AH4" s="2710"/>
      <c r="AI4" s="2711"/>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334"/>
      <c r="BZ4" s="1334"/>
      <c r="CA4" s="1334"/>
      <c r="CB4" s="1334"/>
      <c r="CC4" s="1334"/>
      <c r="CD4" s="1334"/>
      <c r="CE4" s="1334"/>
    </row>
    <row r="5" spans="2:83" x14ac:dyDescent="0.15">
      <c r="B5" s="1052"/>
      <c r="C5" s="1052"/>
      <c r="D5" s="1052"/>
      <c r="E5" s="1052"/>
      <c r="F5" s="1052"/>
      <c r="G5" s="1052"/>
      <c r="H5" s="1052"/>
      <c r="I5" s="2712"/>
      <c r="J5" s="2713"/>
      <c r="K5" s="2713"/>
      <c r="L5" s="2713"/>
      <c r="M5" s="2713"/>
      <c r="N5" s="2713"/>
      <c r="O5" s="2713"/>
      <c r="P5" s="2713"/>
      <c r="Q5" s="2714"/>
      <c r="R5" s="2712"/>
      <c r="S5" s="2713"/>
      <c r="T5" s="2713"/>
      <c r="U5" s="2713"/>
      <c r="V5" s="2713"/>
      <c r="W5" s="2713"/>
      <c r="X5" s="2713"/>
      <c r="Y5" s="2713"/>
      <c r="Z5" s="2714"/>
      <c r="AA5" s="2712"/>
      <c r="AB5" s="2713"/>
      <c r="AC5" s="2713"/>
      <c r="AD5" s="2713"/>
      <c r="AE5" s="2713"/>
      <c r="AF5" s="2713"/>
      <c r="AG5" s="2713"/>
      <c r="AH5" s="2713"/>
      <c r="AI5" s="2714"/>
      <c r="AJ5" s="2725" t="str">
        <f>"〔　"&amp;'はじめに（PC）'!D$5&amp;"　〕"</f>
        <v>〔　〇〇〇〇組織　〕</v>
      </c>
      <c r="AK5" s="2726"/>
      <c r="AL5" s="2726"/>
      <c r="AM5" s="2726"/>
      <c r="AN5" s="2726"/>
      <c r="AO5" s="2726"/>
      <c r="AP5" s="2726"/>
      <c r="AQ5" s="2726"/>
      <c r="AR5" s="2726"/>
      <c r="AS5" s="2726"/>
      <c r="AT5" s="2726"/>
      <c r="AU5" s="2726"/>
      <c r="AV5" s="2726"/>
      <c r="AW5" s="2726"/>
      <c r="AX5" s="2726"/>
      <c r="AY5" s="2726"/>
      <c r="AZ5" s="2726"/>
      <c r="BA5" s="2726"/>
      <c r="BB5" s="2726"/>
      <c r="BC5" s="2726"/>
      <c r="BD5" s="2726"/>
      <c r="BE5" s="2726"/>
      <c r="BF5" s="2726"/>
      <c r="BG5" s="2726"/>
      <c r="BH5" s="2726"/>
      <c r="BI5" s="2726"/>
      <c r="BJ5" s="2726"/>
      <c r="BK5" s="2726"/>
      <c r="BL5" s="2726"/>
      <c r="BM5" s="2726"/>
      <c r="BN5" s="2726"/>
      <c r="BO5" s="2726"/>
      <c r="BP5" s="2726"/>
      <c r="BQ5" s="2726"/>
      <c r="BR5" s="2726"/>
      <c r="BS5" s="2726"/>
      <c r="BT5" s="2726"/>
      <c r="BU5" s="2726"/>
      <c r="BV5" s="2726"/>
      <c r="BW5" s="2726"/>
      <c r="BX5" s="2726"/>
      <c r="BY5" s="1334"/>
      <c r="BZ5" s="1334"/>
      <c r="CA5" s="1334"/>
      <c r="CB5" s="1334"/>
      <c r="CC5" s="1334"/>
      <c r="CD5" s="1334"/>
      <c r="CE5" s="1334"/>
    </row>
    <row r="6" spans="2:83" x14ac:dyDescent="0.15">
      <c r="B6" s="1072"/>
      <c r="C6" s="1072"/>
      <c r="D6" s="1072"/>
      <c r="E6" s="1072"/>
      <c r="F6" s="1072"/>
      <c r="G6" s="1072"/>
      <c r="H6" s="1072"/>
      <c r="I6" s="1072"/>
      <c r="J6" s="1072"/>
      <c r="K6" s="1072"/>
      <c r="L6" s="1072"/>
      <c r="M6" s="1072"/>
      <c r="N6" s="1072"/>
      <c r="O6" s="1072"/>
      <c r="P6" s="1072"/>
      <c r="Q6" s="1072"/>
      <c r="R6" s="1072"/>
      <c r="S6" s="1072"/>
      <c r="T6" s="1072"/>
      <c r="U6" s="1072"/>
      <c r="V6" s="1072"/>
      <c r="W6" s="1072"/>
      <c r="X6" s="1072"/>
      <c r="Y6" s="1072"/>
      <c r="Z6" s="1072"/>
      <c r="AA6" s="1072"/>
      <c r="AB6" s="1072"/>
      <c r="AC6" s="1072"/>
      <c r="AD6" s="1072"/>
      <c r="AE6" s="1072"/>
      <c r="AF6" s="1072"/>
      <c r="AG6" s="1072"/>
      <c r="AH6" s="1072"/>
      <c r="AI6" s="1072"/>
      <c r="AJ6" s="1072"/>
      <c r="AK6" s="1072"/>
      <c r="AL6" s="1072"/>
      <c r="AM6" s="1072"/>
      <c r="AN6" s="1072"/>
      <c r="AO6" s="1072"/>
      <c r="AP6" s="1072"/>
      <c r="AQ6" s="1072"/>
      <c r="AR6" s="1072"/>
      <c r="AS6" s="1072"/>
      <c r="AT6" s="1072"/>
      <c r="AU6" s="1072"/>
      <c r="AV6" s="1072"/>
      <c r="AW6" s="1072"/>
      <c r="AX6" s="1072"/>
      <c r="AY6" s="1072"/>
      <c r="AZ6" s="1072"/>
      <c r="BA6" s="1072"/>
      <c r="BB6" s="1072"/>
      <c r="BC6" s="1072"/>
      <c r="BD6" s="1072"/>
      <c r="BE6" s="1072"/>
      <c r="BF6" s="1072"/>
      <c r="BG6" s="1072"/>
      <c r="BH6" s="1072"/>
      <c r="BI6" s="1072"/>
      <c r="BJ6" s="1072"/>
      <c r="BK6" s="1072"/>
      <c r="BL6" s="1072"/>
      <c r="BM6" s="1072"/>
      <c r="BN6" s="1072"/>
      <c r="BO6" s="1072"/>
      <c r="BP6" s="1072"/>
      <c r="BQ6" s="1072"/>
      <c r="BR6" s="1072"/>
      <c r="BS6" s="1072"/>
      <c r="BT6" s="1072"/>
      <c r="BU6" s="1072"/>
      <c r="BV6" s="1072"/>
      <c r="BW6" s="1072"/>
      <c r="BX6" s="1072"/>
      <c r="BY6" s="1336"/>
      <c r="BZ6" s="1336"/>
      <c r="CA6" s="1336"/>
      <c r="CB6" s="1336"/>
      <c r="CC6" s="1336"/>
      <c r="CD6" s="1336"/>
      <c r="CE6" s="1336"/>
    </row>
    <row r="7" spans="2:83" ht="17.25" x14ac:dyDescent="0.15">
      <c r="B7" s="2692" t="str">
        <f>'はじめに（PC）'!D$2&amp;"　多面的機能支払交付金に係る作業日報"</f>
        <v>〇年度　多面的機能支払交付金に係る作業日報</v>
      </c>
      <c r="C7" s="2692"/>
      <c r="D7" s="2692"/>
      <c r="E7" s="2692"/>
      <c r="F7" s="2692"/>
      <c r="G7" s="2692"/>
      <c r="H7" s="2692"/>
      <c r="I7" s="2692"/>
      <c r="J7" s="2692"/>
      <c r="K7" s="2692"/>
      <c r="L7" s="2692"/>
      <c r="M7" s="2692"/>
      <c r="N7" s="2692"/>
      <c r="O7" s="2692"/>
      <c r="P7" s="2692"/>
      <c r="Q7" s="2692"/>
      <c r="R7" s="2692"/>
      <c r="S7" s="2692"/>
      <c r="T7" s="2692"/>
      <c r="U7" s="2692"/>
      <c r="V7" s="2692"/>
      <c r="W7" s="2692"/>
      <c r="X7" s="2692"/>
      <c r="Y7" s="2692"/>
      <c r="Z7" s="2692"/>
      <c r="AA7" s="2692"/>
      <c r="AB7" s="2692"/>
      <c r="AC7" s="2692"/>
      <c r="AD7" s="2692"/>
      <c r="AE7" s="2692"/>
      <c r="AF7" s="2692"/>
      <c r="AG7" s="2692"/>
      <c r="AH7" s="2692"/>
      <c r="AI7" s="2692"/>
      <c r="AJ7" s="2692"/>
      <c r="AK7" s="2692"/>
      <c r="AL7" s="2692"/>
      <c r="AM7" s="2692"/>
      <c r="AN7" s="2692"/>
      <c r="AO7" s="2692"/>
      <c r="AP7" s="2692"/>
      <c r="AQ7" s="2692"/>
      <c r="AR7" s="2692"/>
      <c r="AS7" s="2692"/>
      <c r="AT7" s="2692"/>
      <c r="AU7" s="2692"/>
      <c r="AV7" s="2692"/>
      <c r="AW7" s="2692"/>
      <c r="AX7" s="2692"/>
      <c r="AY7" s="2692"/>
      <c r="AZ7" s="2692"/>
      <c r="BA7" s="2692"/>
      <c r="BB7" s="2692"/>
      <c r="BC7" s="2692"/>
      <c r="BD7" s="2692"/>
      <c r="BE7" s="2692"/>
      <c r="BF7" s="2692"/>
      <c r="BG7" s="2692"/>
      <c r="BH7" s="2692"/>
      <c r="BI7" s="2692"/>
      <c r="BJ7" s="2692"/>
      <c r="BK7" s="2692"/>
      <c r="BL7" s="2692"/>
      <c r="BM7" s="2692"/>
      <c r="BN7" s="2692"/>
      <c r="BO7" s="2692"/>
      <c r="BP7" s="2692"/>
      <c r="BQ7" s="2692"/>
      <c r="BR7" s="2692"/>
      <c r="BS7" s="2692"/>
      <c r="BT7" s="2692"/>
      <c r="BU7" s="2692"/>
      <c r="BV7" s="2692"/>
      <c r="BW7" s="2692"/>
      <c r="BX7" s="2692"/>
      <c r="BY7" s="1334"/>
      <c r="BZ7" s="1334"/>
      <c r="CA7" s="1334"/>
      <c r="CB7" s="1334"/>
      <c r="CC7" s="1334"/>
      <c r="CD7" s="1334"/>
      <c r="CE7" s="1334"/>
    </row>
    <row r="8" spans="2:83" x14ac:dyDescent="0.15">
      <c r="B8" s="1072"/>
      <c r="C8" s="1072"/>
      <c r="D8" s="1072"/>
      <c r="E8" s="1072"/>
      <c r="F8" s="1072"/>
      <c r="G8" s="1072"/>
      <c r="H8" s="1072"/>
      <c r="I8" s="1072"/>
      <c r="J8" s="1072"/>
      <c r="K8" s="1072"/>
      <c r="L8" s="1072"/>
      <c r="M8" s="1072"/>
      <c r="N8" s="1072"/>
      <c r="O8" s="1072"/>
      <c r="P8" s="1072"/>
      <c r="Q8" s="1072"/>
      <c r="R8" s="1072"/>
      <c r="S8" s="1072"/>
      <c r="T8" s="1072"/>
      <c r="U8" s="1072"/>
      <c r="V8" s="1072"/>
      <c r="W8" s="1072"/>
      <c r="X8" s="1072"/>
      <c r="Y8" s="1072"/>
      <c r="Z8" s="1072"/>
      <c r="AA8" s="1072"/>
      <c r="AB8" s="1072"/>
      <c r="AC8" s="1072"/>
      <c r="AD8" s="1072"/>
      <c r="AE8" s="1072"/>
      <c r="AF8" s="1072"/>
      <c r="AG8" s="1072"/>
      <c r="AH8" s="1072"/>
      <c r="AI8" s="1072"/>
      <c r="AJ8" s="1072"/>
      <c r="AK8" s="1072"/>
      <c r="AL8" s="1072"/>
      <c r="AM8" s="1072"/>
      <c r="AN8" s="1072"/>
      <c r="AO8" s="1072"/>
      <c r="AP8" s="1072"/>
      <c r="AQ8" s="1072"/>
      <c r="AR8" s="1072"/>
      <c r="AS8" s="1072"/>
      <c r="AT8" s="1072"/>
      <c r="AU8" s="1072"/>
      <c r="AV8" s="1072"/>
      <c r="AW8" s="1072"/>
      <c r="AX8" s="1072"/>
      <c r="AY8" s="1072"/>
      <c r="AZ8" s="1072"/>
      <c r="BA8" s="1072"/>
      <c r="BB8" s="1072"/>
      <c r="BC8" s="1072"/>
      <c r="BD8" s="1072"/>
      <c r="BE8" s="1072"/>
      <c r="BF8" s="1072"/>
      <c r="BG8" s="1072"/>
      <c r="BH8" s="1072"/>
      <c r="BI8" s="1072"/>
      <c r="BJ8" s="1072"/>
      <c r="BK8" s="1072"/>
      <c r="BL8" s="1072"/>
      <c r="BM8" s="1072"/>
      <c r="BN8" s="1072"/>
      <c r="BO8" s="1072"/>
      <c r="BP8" s="1072"/>
      <c r="BQ8" s="1072"/>
      <c r="BR8" s="1072"/>
      <c r="BS8" s="1072"/>
      <c r="BT8" s="1072"/>
      <c r="BU8" s="1072"/>
      <c r="BV8" s="1072"/>
      <c r="BW8" s="1072"/>
      <c r="BX8" s="1072"/>
      <c r="BY8" s="1336"/>
      <c r="BZ8" s="1336"/>
      <c r="CA8" s="1336"/>
      <c r="CB8" s="1336"/>
      <c r="CC8" s="1336"/>
      <c r="CD8" s="1336"/>
      <c r="CE8" s="1336"/>
    </row>
    <row r="9" spans="2:83" x14ac:dyDescent="0.15">
      <c r="B9" s="1052" t="s">
        <v>6845</v>
      </c>
      <c r="C9" s="1052"/>
      <c r="D9" s="1052"/>
      <c r="E9" s="1052"/>
      <c r="F9" s="1052"/>
      <c r="G9" s="1052"/>
      <c r="H9" s="1052"/>
      <c r="I9" s="1052"/>
      <c r="J9" s="1052"/>
      <c r="K9" s="1052"/>
      <c r="L9" s="1052"/>
      <c r="M9" s="1052"/>
      <c r="N9" s="1052"/>
      <c r="O9" s="1052"/>
      <c r="P9" s="2733" t="s">
        <v>6846</v>
      </c>
      <c r="Q9" s="2734"/>
      <c r="R9" s="2734"/>
      <c r="S9" s="2734"/>
      <c r="T9" s="2734"/>
      <c r="U9" s="2734"/>
      <c r="V9" s="2734"/>
      <c r="W9" s="2734"/>
      <c r="X9" s="2735"/>
      <c r="Y9" s="2693" t="str">
        <f>IFERROR(IF((VLOOKUP($BP2,作業日報用,BZ9,FALSE))="","",VLOOKUP($BP2,作業日報用,BZ9,FALSE)),"")</f>
        <v/>
      </c>
      <c r="Z9" s="2694"/>
      <c r="AA9" s="2694"/>
      <c r="AB9" s="2694"/>
      <c r="AC9" s="2694"/>
      <c r="AD9" s="2694"/>
      <c r="AE9" s="2694"/>
      <c r="AF9" s="2694"/>
      <c r="AG9" s="2694"/>
      <c r="AH9" s="2694"/>
      <c r="AI9" s="2695"/>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334"/>
      <c r="BZ9" s="1337">
        <v>12</v>
      </c>
      <c r="CA9" s="1334"/>
      <c r="CB9" s="1334"/>
      <c r="CC9" s="1334"/>
      <c r="CD9" s="1334"/>
      <c r="CE9" s="1334"/>
    </row>
    <row r="10" spans="2:83" x14ac:dyDescent="0.15">
      <c r="B10" s="1052"/>
      <c r="C10" s="1052"/>
      <c r="D10" s="1052"/>
      <c r="E10" s="1052"/>
      <c r="F10" s="1052"/>
      <c r="G10" s="1052"/>
      <c r="H10" s="1052"/>
      <c r="I10" s="1052"/>
      <c r="J10" s="1052"/>
      <c r="K10" s="1052"/>
      <c r="L10" s="1052"/>
      <c r="M10" s="1052"/>
      <c r="N10" s="1052"/>
      <c r="O10" s="1052"/>
      <c r="P10" s="1078"/>
      <c r="Q10" s="1078"/>
      <c r="R10" s="1078"/>
      <c r="S10" s="1078"/>
      <c r="T10" s="1078"/>
      <c r="U10" s="1078"/>
      <c r="V10" s="1078"/>
      <c r="W10" s="1078"/>
      <c r="X10" s="1078"/>
      <c r="Y10" s="1079"/>
      <c r="Z10" s="1079"/>
      <c r="AA10" s="1079"/>
      <c r="AB10" s="1079"/>
      <c r="AC10" s="1079"/>
      <c r="AD10" s="1079"/>
      <c r="AE10" s="1079"/>
      <c r="AF10" s="1079"/>
      <c r="AG10" s="1079"/>
      <c r="AH10" s="1079"/>
      <c r="AI10" s="1079"/>
      <c r="AJ10" s="1052"/>
      <c r="AK10" s="1052"/>
      <c r="AL10" s="1052"/>
      <c r="AM10" s="1080"/>
      <c r="AN10" s="1080"/>
      <c r="AO10" s="1080"/>
      <c r="AP10" s="1080"/>
      <c r="AQ10" s="1080"/>
      <c r="AR10" s="1080"/>
      <c r="AS10" s="1080"/>
      <c r="AT10" s="1080"/>
      <c r="AU10" s="1080"/>
      <c r="AV10" s="1080"/>
      <c r="AW10" s="1080"/>
      <c r="AX10" s="1081"/>
      <c r="AY10" s="1081"/>
      <c r="AZ10" s="1081"/>
      <c r="BA10" s="1081"/>
      <c r="BB10" s="1081"/>
      <c r="BC10" s="1081"/>
      <c r="BD10" s="1081"/>
      <c r="BE10" s="1081"/>
      <c r="BF10" s="1081"/>
      <c r="BG10" s="1081"/>
      <c r="BH10" s="1081"/>
      <c r="BI10" s="1052"/>
      <c r="BJ10" s="1052"/>
      <c r="BK10" s="1052"/>
      <c r="BL10" s="1052"/>
      <c r="BM10" s="1052"/>
      <c r="BN10" s="1052"/>
      <c r="BO10" s="1052"/>
      <c r="BP10" s="1052"/>
      <c r="BQ10" s="1052"/>
      <c r="BR10" s="1052"/>
      <c r="BS10" s="1052"/>
      <c r="BT10" s="1052"/>
      <c r="BU10" s="1052"/>
      <c r="BV10" s="1052"/>
      <c r="BW10" s="1052"/>
      <c r="BX10" s="1052"/>
      <c r="BY10" s="1334"/>
      <c r="BZ10" s="1337"/>
      <c r="CA10" s="1337"/>
      <c r="CB10" s="1337"/>
      <c r="CC10" s="1334"/>
      <c r="CD10" s="1334"/>
      <c r="CE10" s="1334"/>
    </row>
    <row r="11" spans="2:83" x14ac:dyDescent="0.15">
      <c r="B11" s="1072"/>
      <c r="C11" s="1072"/>
      <c r="D11" s="1072"/>
      <c r="E11" s="1072"/>
      <c r="F11" s="1072"/>
      <c r="G11" s="1072"/>
      <c r="H11" s="1072"/>
      <c r="I11" s="1072"/>
      <c r="J11" s="1072"/>
      <c r="K11" s="1072"/>
      <c r="L11" s="1072"/>
      <c r="M11" s="1072"/>
      <c r="N11" s="1072"/>
      <c r="O11" s="1072"/>
      <c r="P11" s="1072"/>
      <c r="Q11" s="1072"/>
      <c r="R11" s="1072"/>
      <c r="S11" s="1072"/>
      <c r="T11" s="1072"/>
      <c r="U11" s="1072"/>
      <c r="V11" s="1072"/>
      <c r="W11" s="1072"/>
      <c r="X11" s="1072"/>
      <c r="Y11" s="1072"/>
      <c r="Z11" s="1072"/>
      <c r="AA11" s="1072"/>
      <c r="AB11" s="1072"/>
      <c r="AC11" s="1072"/>
      <c r="AD11" s="1072"/>
      <c r="AE11" s="1072"/>
      <c r="AF11" s="1072"/>
      <c r="AG11" s="1072"/>
      <c r="AH11" s="1072"/>
      <c r="AI11" s="1072"/>
      <c r="AJ11" s="1072"/>
      <c r="AK11" s="1072"/>
      <c r="AL11" s="1072"/>
      <c r="AM11" s="1072"/>
      <c r="AN11" s="1072"/>
      <c r="AO11" s="1072"/>
      <c r="AP11" s="1072"/>
      <c r="AQ11" s="1072"/>
      <c r="AR11" s="1072"/>
      <c r="AS11" s="1072"/>
      <c r="AT11" s="1072"/>
      <c r="AU11" s="1072"/>
      <c r="AV11" s="1072"/>
      <c r="AW11" s="1072"/>
      <c r="AX11" s="1072"/>
      <c r="AY11" s="1072"/>
      <c r="AZ11" s="1072"/>
      <c r="BA11" s="1072"/>
      <c r="BB11" s="1072"/>
      <c r="BC11" s="1072"/>
      <c r="BD11" s="1072"/>
      <c r="BE11" s="1072"/>
      <c r="BF11" s="1072"/>
      <c r="BG11" s="1072"/>
      <c r="BH11" s="1072"/>
      <c r="BI11" s="1072"/>
      <c r="BJ11" s="1072"/>
      <c r="BK11" s="1072"/>
      <c r="BL11" s="1072"/>
      <c r="BM11" s="1072"/>
      <c r="BN11" s="1072"/>
      <c r="BO11" s="1072"/>
      <c r="BP11" s="1072"/>
      <c r="BQ11" s="1072"/>
      <c r="BR11" s="1072"/>
      <c r="BS11" s="1072"/>
      <c r="BT11" s="1072"/>
      <c r="BU11" s="1072"/>
      <c r="BV11" s="1072"/>
      <c r="BW11" s="1072"/>
      <c r="BX11" s="1072"/>
      <c r="BY11" s="1336"/>
      <c r="BZ11" s="1336"/>
      <c r="CA11" s="1336"/>
      <c r="CB11" s="1336"/>
      <c r="CC11" s="1336"/>
      <c r="CD11" s="1336"/>
      <c r="CE11" s="1336"/>
    </row>
    <row r="12" spans="2:83" x14ac:dyDescent="0.15">
      <c r="B12" s="1052" t="s">
        <v>6847</v>
      </c>
      <c r="C12" s="1052"/>
      <c r="D12" s="1052"/>
      <c r="E12" s="1052"/>
      <c r="F12" s="1052"/>
      <c r="G12" s="1052"/>
      <c r="H12" s="1052"/>
      <c r="I12" s="1052"/>
      <c r="J12" s="1052"/>
      <c r="K12" s="1052"/>
      <c r="L12" s="1052"/>
      <c r="M12" s="1052"/>
      <c r="N12" s="1052"/>
      <c r="O12" s="1052"/>
      <c r="P12" s="2733" t="s">
        <v>6848</v>
      </c>
      <c r="Q12" s="2734"/>
      <c r="R12" s="2734"/>
      <c r="S12" s="2734"/>
      <c r="T12" s="2734"/>
      <c r="U12" s="2734"/>
      <c r="V12" s="2734"/>
      <c r="W12" s="2734"/>
      <c r="X12" s="2735"/>
      <c r="Y12" s="2733" t="s">
        <v>6849</v>
      </c>
      <c r="Z12" s="2734"/>
      <c r="AA12" s="2734"/>
      <c r="AB12" s="2734"/>
      <c r="AC12" s="2734"/>
      <c r="AD12" s="2734"/>
      <c r="AE12" s="2734"/>
      <c r="AF12" s="2734"/>
      <c r="AG12" s="2735"/>
      <c r="AH12" s="2733" t="s">
        <v>6850</v>
      </c>
      <c r="AI12" s="2734"/>
      <c r="AJ12" s="2734"/>
      <c r="AK12" s="2734"/>
      <c r="AL12" s="2734"/>
      <c r="AM12" s="2734"/>
      <c r="AN12" s="2734"/>
      <c r="AO12" s="2734"/>
      <c r="AP12" s="2735"/>
      <c r="AQ12" s="1082"/>
      <c r="AR12" s="1052"/>
      <c r="AS12" s="1052"/>
      <c r="AT12" s="1052"/>
      <c r="AU12" s="1052"/>
      <c r="AV12" s="1052"/>
      <c r="AW12" s="1052"/>
      <c r="AX12" s="1052"/>
      <c r="AY12" s="1052"/>
      <c r="AZ12" s="1052"/>
      <c r="BA12" s="1052"/>
      <c r="BB12" s="1052"/>
      <c r="BC12" s="1052"/>
      <c r="BD12" s="1052"/>
      <c r="BE12" s="1052"/>
      <c r="BF12" s="1052"/>
      <c r="BG12" s="1052"/>
      <c r="BH12" s="1052"/>
      <c r="BI12" s="1052"/>
      <c r="BJ12" s="1052"/>
      <c r="BK12" s="1052"/>
      <c r="BL12" s="1052"/>
      <c r="BM12" s="1052"/>
      <c r="BN12" s="1052"/>
      <c r="BO12" s="1052"/>
      <c r="BP12" s="1052"/>
      <c r="BQ12" s="1052"/>
      <c r="BR12" s="1052"/>
      <c r="BS12" s="1052"/>
      <c r="BT12" s="1052"/>
      <c r="BU12" s="1052"/>
      <c r="BV12" s="1052"/>
      <c r="BW12" s="1052"/>
      <c r="BX12" s="1052"/>
      <c r="BY12" s="1334"/>
      <c r="BZ12" s="1334"/>
      <c r="CA12" s="1334"/>
      <c r="CB12" s="1334"/>
      <c r="CC12" s="1334"/>
      <c r="CD12" s="1334"/>
      <c r="CE12" s="1334"/>
    </row>
    <row r="13" spans="2:83" x14ac:dyDescent="0.15">
      <c r="B13" s="1052"/>
      <c r="C13" s="1052"/>
      <c r="D13" s="1052"/>
      <c r="E13" s="1052"/>
      <c r="F13" s="1052"/>
      <c r="G13" s="1052"/>
      <c r="H13" s="1052"/>
      <c r="I13" s="1052"/>
      <c r="J13" s="1052"/>
      <c r="K13" s="1052"/>
      <c r="L13" s="1052"/>
      <c r="M13" s="1052"/>
      <c r="N13" s="1052"/>
      <c r="O13" s="1052"/>
      <c r="P13" s="2727">
        <f>Y13+AH13</f>
        <v>0</v>
      </c>
      <c r="Q13" s="2728"/>
      <c r="R13" s="2728"/>
      <c r="S13" s="2728"/>
      <c r="T13" s="2728"/>
      <c r="U13" s="2728"/>
      <c r="V13" s="2728"/>
      <c r="W13" s="2728"/>
      <c r="X13" s="2729"/>
      <c r="Y13" s="2730"/>
      <c r="Z13" s="2731"/>
      <c r="AA13" s="2731"/>
      <c r="AB13" s="2731"/>
      <c r="AC13" s="2731"/>
      <c r="AD13" s="2731"/>
      <c r="AE13" s="2731"/>
      <c r="AF13" s="2731"/>
      <c r="AG13" s="2732"/>
      <c r="AH13" s="2730"/>
      <c r="AI13" s="2731"/>
      <c r="AJ13" s="2731"/>
      <c r="AK13" s="2731"/>
      <c r="AL13" s="2731"/>
      <c r="AM13" s="2731"/>
      <c r="AN13" s="2731"/>
      <c r="AO13" s="2731"/>
      <c r="AP13" s="2732"/>
      <c r="AQ13" s="1083"/>
      <c r="AR13" s="1084"/>
      <c r="AS13" s="1084"/>
      <c r="AT13" s="1084"/>
      <c r="AU13" s="1052"/>
      <c r="AV13" s="1052"/>
      <c r="AW13" s="1052"/>
      <c r="AX13" s="1052"/>
      <c r="AY13" s="1052"/>
      <c r="AZ13" s="1052"/>
      <c r="BA13" s="1052"/>
      <c r="BB13" s="1052"/>
      <c r="BC13" s="1052"/>
      <c r="BD13" s="1052"/>
      <c r="BE13" s="1052"/>
      <c r="BF13" s="1052"/>
      <c r="BG13" s="1052"/>
      <c r="BH13" s="1052"/>
      <c r="BI13" s="1052"/>
      <c r="BJ13" s="1052"/>
      <c r="BK13" s="1052"/>
      <c r="BL13" s="1052"/>
      <c r="BM13" s="1052"/>
      <c r="BN13" s="1052"/>
      <c r="BO13" s="1052"/>
      <c r="BP13" s="1052"/>
      <c r="BQ13" s="1052"/>
      <c r="BR13" s="1052"/>
      <c r="BS13" s="1052"/>
      <c r="BT13" s="1052"/>
      <c r="BU13" s="1052"/>
      <c r="BV13" s="1052"/>
      <c r="BW13" s="1052"/>
      <c r="BX13" s="1052"/>
      <c r="BY13" s="1334"/>
      <c r="BZ13" s="1337">
        <v>5</v>
      </c>
      <c r="CA13" s="1337">
        <v>6</v>
      </c>
      <c r="CB13" s="1334"/>
      <c r="CC13" s="1334"/>
      <c r="CD13" s="1334"/>
      <c r="CE13" s="1334"/>
    </row>
    <row r="14" spans="2:83" x14ac:dyDescent="0.15">
      <c r="B14" s="1072"/>
      <c r="C14" s="1072"/>
      <c r="D14" s="1072"/>
      <c r="E14" s="1072"/>
      <c r="F14" s="1072"/>
      <c r="G14" s="1072"/>
      <c r="H14" s="1072"/>
      <c r="I14" s="1072"/>
      <c r="J14" s="1072"/>
      <c r="K14" s="1072"/>
      <c r="L14" s="1072"/>
      <c r="M14" s="1072"/>
      <c r="N14" s="1072"/>
      <c r="O14" s="1072"/>
      <c r="P14" s="1072"/>
      <c r="Q14" s="1072"/>
      <c r="R14" s="1072"/>
      <c r="S14" s="1072"/>
      <c r="T14" s="1072"/>
      <c r="U14" s="1072"/>
      <c r="V14" s="1072"/>
      <c r="W14" s="1072"/>
      <c r="X14" s="1072"/>
      <c r="Y14" s="1072"/>
      <c r="Z14" s="1072"/>
      <c r="AA14" s="1072"/>
      <c r="AB14" s="1072"/>
      <c r="AC14" s="1072"/>
      <c r="AD14" s="1072"/>
      <c r="AE14" s="1072"/>
      <c r="AF14" s="1072"/>
      <c r="AG14" s="1072"/>
      <c r="AH14" s="1072"/>
      <c r="AI14" s="1072"/>
      <c r="AJ14" s="1072"/>
      <c r="AK14" s="1072"/>
      <c r="AL14" s="1072"/>
      <c r="AM14" s="1072"/>
      <c r="AN14" s="1072"/>
      <c r="AO14" s="1072"/>
      <c r="AP14" s="1072"/>
      <c r="AQ14" s="1072"/>
      <c r="AR14" s="1072"/>
      <c r="AS14" s="1072"/>
      <c r="AT14" s="1072"/>
      <c r="AU14" s="1072"/>
      <c r="AV14" s="1072"/>
      <c r="AW14" s="1072"/>
      <c r="AX14" s="1072"/>
      <c r="AY14" s="1072"/>
      <c r="AZ14" s="1072"/>
      <c r="BA14" s="1072"/>
      <c r="BB14" s="1072"/>
      <c r="BC14" s="1072"/>
      <c r="BD14" s="1072"/>
      <c r="BE14" s="1072"/>
      <c r="BF14" s="1072"/>
      <c r="BG14" s="1072"/>
      <c r="BH14" s="1072"/>
      <c r="BI14" s="1072"/>
      <c r="BJ14" s="1072"/>
      <c r="BK14" s="1072"/>
      <c r="BL14" s="1072"/>
      <c r="BM14" s="1072"/>
      <c r="BN14" s="1072"/>
      <c r="BO14" s="1072"/>
      <c r="BP14" s="1072"/>
      <c r="BQ14" s="1072"/>
      <c r="BR14" s="1072"/>
      <c r="BS14" s="1072"/>
      <c r="BT14" s="1072"/>
      <c r="BU14" s="1072"/>
      <c r="BV14" s="1072"/>
      <c r="BW14" s="1072"/>
      <c r="BX14" s="1072"/>
      <c r="BY14" s="1336"/>
      <c r="BZ14" s="1336"/>
      <c r="CA14" s="1336"/>
      <c r="CB14" s="1336"/>
      <c r="CC14" s="1336"/>
      <c r="CD14" s="1336"/>
      <c r="CE14" s="1336"/>
    </row>
    <row r="15" spans="2:83" x14ac:dyDescent="0.15">
      <c r="B15" s="1052" t="s">
        <v>6851</v>
      </c>
      <c r="C15" s="1052"/>
      <c r="D15" s="1052"/>
      <c r="E15" s="1052"/>
      <c r="F15" s="1052"/>
      <c r="G15" s="1052"/>
      <c r="H15" s="1052"/>
      <c r="I15" s="1052"/>
      <c r="J15" s="1052"/>
      <c r="K15" s="1052"/>
      <c r="L15" s="1052"/>
      <c r="M15" s="1052"/>
      <c r="N15" s="1052"/>
      <c r="O15" s="1052"/>
      <c r="P15" s="1052"/>
      <c r="Q15" s="1052"/>
      <c r="R15" s="1052"/>
      <c r="S15" s="1052"/>
      <c r="T15" s="1052"/>
      <c r="U15" s="1052"/>
      <c r="V15" s="1052"/>
      <c r="W15" s="1052"/>
      <c r="X15" s="1052"/>
      <c r="Y15" s="1052"/>
      <c r="Z15" s="1052"/>
      <c r="AA15" s="1052"/>
      <c r="AB15" s="1052"/>
      <c r="AC15" s="1052"/>
      <c r="AD15" s="1052"/>
      <c r="AE15" s="1052"/>
      <c r="AF15" s="1052"/>
      <c r="AG15" s="1052"/>
      <c r="AH15" s="1052"/>
      <c r="AI15" s="1052"/>
      <c r="AJ15" s="1052"/>
      <c r="AK15" s="1052"/>
      <c r="AL15" s="1052"/>
      <c r="AM15" s="1052"/>
      <c r="AN15" s="1052"/>
      <c r="AO15" s="1052"/>
      <c r="AP15" s="1052"/>
      <c r="AQ15" s="1052"/>
      <c r="AR15" s="1052"/>
      <c r="AS15" s="1052"/>
      <c r="AT15" s="1052"/>
      <c r="AU15" s="1052"/>
      <c r="AV15" s="1052"/>
      <c r="AW15" s="1052"/>
      <c r="AX15" s="1052"/>
      <c r="AY15" s="1052"/>
      <c r="AZ15" s="1052"/>
      <c r="BA15" s="1052"/>
      <c r="BB15" s="1052"/>
      <c r="BC15" s="1052"/>
      <c r="BD15" s="1052"/>
      <c r="BE15" s="1052"/>
      <c r="BF15" s="1052"/>
      <c r="BG15" s="1052"/>
      <c r="BH15" s="1052"/>
      <c r="BI15" s="1052"/>
      <c r="BJ15" s="1052"/>
      <c r="BK15" s="1052"/>
      <c r="BL15" s="1052"/>
      <c r="BM15" s="1052"/>
      <c r="BN15" s="1052"/>
      <c r="BO15" s="1052"/>
      <c r="BP15" s="1052"/>
      <c r="BQ15" s="1052"/>
      <c r="BR15" s="1052"/>
      <c r="BS15" s="1052"/>
      <c r="BT15" s="1052"/>
      <c r="BU15" s="1052"/>
      <c r="BV15" s="1052"/>
      <c r="BW15" s="1052"/>
      <c r="BX15" s="1052"/>
      <c r="BY15" s="1334"/>
      <c r="BZ15" s="1334"/>
      <c r="CA15" s="1334"/>
      <c r="CB15" s="1338"/>
      <c r="CC15" s="1334"/>
      <c r="CD15" s="1334"/>
      <c r="CE15" s="1334"/>
    </row>
    <row r="16" spans="2:83" x14ac:dyDescent="0.15">
      <c r="B16" s="1052"/>
      <c r="C16" s="1052"/>
      <c r="D16" s="1052"/>
      <c r="E16" s="1076"/>
      <c r="F16" s="1085"/>
      <c r="G16" s="2715" t="s">
        <v>6852</v>
      </c>
      <c r="H16" s="2716"/>
      <c r="I16" s="2716"/>
      <c r="J16" s="2716"/>
      <c r="K16" s="2716"/>
      <c r="L16" s="2716"/>
      <c r="M16" s="2716"/>
      <c r="N16" s="2716"/>
      <c r="O16" s="2716"/>
      <c r="P16" s="2717"/>
      <c r="Q16" s="1077"/>
      <c r="R16" s="2718" t="str">
        <f>IF($CB16&lt;1,"",IF($CB16=1,$CC16,$CC17))</f>
        <v/>
      </c>
      <c r="S16" s="2718"/>
      <c r="T16" s="2718"/>
      <c r="U16" s="2718"/>
      <c r="V16" s="2718"/>
      <c r="W16" s="2718"/>
      <c r="X16" s="2718"/>
      <c r="Y16" s="2718"/>
      <c r="Z16" s="2718"/>
      <c r="AA16" s="2718"/>
      <c r="AB16" s="2718"/>
      <c r="AC16" s="2718"/>
      <c r="AD16" s="2718"/>
      <c r="AE16" s="2718"/>
      <c r="AF16" s="2718"/>
      <c r="AG16" s="2718"/>
      <c r="AH16" s="2718"/>
      <c r="AI16" s="2718"/>
      <c r="AJ16" s="2718"/>
      <c r="AK16" s="2718"/>
      <c r="AL16" s="2718"/>
      <c r="AM16" s="2718"/>
      <c r="AN16" s="2718"/>
      <c r="AO16" s="2718"/>
      <c r="AP16" s="2718"/>
      <c r="AQ16" s="2718"/>
      <c r="AR16" s="2718"/>
      <c r="AS16" s="2718"/>
      <c r="AT16" s="2718"/>
      <c r="AU16" s="2718"/>
      <c r="AV16" s="2718"/>
      <c r="AW16" s="2718"/>
      <c r="AX16" s="2718"/>
      <c r="AY16" s="2718"/>
      <c r="AZ16" s="2718"/>
      <c r="BA16" s="2718"/>
      <c r="BB16" s="2718"/>
      <c r="BC16" s="2718"/>
      <c r="BD16" s="2718"/>
      <c r="BE16" s="2718"/>
      <c r="BF16" s="2718"/>
      <c r="BG16" s="2718"/>
      <c r="BH16" s="2718"/>
      <c r="BI16" s="2719"/>
      <c r="BJ16" s="1086"/>
      <c r="BK16" s="1086"/>
      <c r="BL16" s="1086"/>
      <c r="BM16" s="1086"/>
      <c r="BN16" s="1086"/>
      <c r="BO16" s="1086"/>
      <c r="BP16" s="1086"/>
      <c r="BQ16" s="1086"/>
      <c r="BR16" s="1086"/>
      <c r="BS16" s="1086"/>
      <c r="BT16" s="1086"/>
      <c r="BU16" s="1086"/>
      <c r="BV16" s="1086"/>
      <c r="BW16" s="1086"/>
      <c r="BX16" s="1052"/>
      <c r="BY16" s="1334"/>
      <c r="BZ16" s="1337"/>
      <c r="CA16" s="1337">
        <v>7</v>
      </c>
      <c r="CB16" s="1334">
        <f>IFERROR(VLOOKUP($BP2,作業日報用,$CA16,FALSE),0)</f>
        <v>0</v>
      </c>
      <c r="CC16" s="1339" t="s">
        <v>6853</v>
      </c>
      <c r="CD16" s="1340"/>
      <c r="CE16" s="1340"/>
    </row>
    <row r="17" spans="2:83" x14ac:dyDescent="0.15">
      <c r="B17" s="1052"/>
      <c r="C17" s="1052"/>
      <c r="D17" s="1052"/>
      <c r="E17" s="1076"/>
      <c r="F17" s="1085"/>
      <c r="G17" s="2720" t="s">
        <v>6854</v>
      </c>
      <c r="H17" s="2721"/>
      <c r="I17" s="2721"/>
      <c r="J17" s="2721"/>
      <c r="K17" s="2721"/>
      <c r="L17" s="2721"/>
      <c r="M17" s="2721"/>
      <c r="N17" s="2721"/>
      <c r="O17" s="2721"/>
      <c r="P17" s="2722"/>
      <c r="Q17" s="1087"/>
      <c r="R17" s="2723" t="str">
        <f>IFERROR(IF(VLOOKUP($BP2,作業日報用,$BZ17,FALSE)="","",VLOOKUP($BP2,作業日報用,$BZ17,FALSE)),"")</f>
        <v/>
      </c>
      <c r="S17" s="2723"/>
      <c r="T17" s="2723"/>
      <c r="U17" s="2723"/>
      <c r="V17" s="2723"/>
      <c r="W17" s="2723"/>
      <c r="X17" s="2723"/>
      <c r="Y17" s="2723"/>
      <c r="Z17" s="2723"/>
      <c r="AA17" s="2723"/>
      <c r="AB17" s="2723"/>
      <c r="AC17" s="2723"/>
      <c r="AD17" s="2723"/>
      <c r="AE17" s="2723"/>
      <c r="AF17" s="2723"/>
      <c r="AG17" s="2723"/>
      <c r="AH17" s="2723"/>
      <c r="AI17" s="2723"/>
      <c r="AJ17" s="2723"/>
      <c r="AK17" s="2723"/>
      <c r="AL17" s="2723"/>
      <c r="AM17" s="2723"/>
      <c r="AN17" s="2723"/>
      <c r="AO17" s="2723"/>
      <c r="AP17" s="2723"/>
      <c r="AQ17" s="2723"/>
      <c r="AR17" s="2723"/>
      <c r="AS17" s="2723"/>
      <c r="AT17" s="2723"/>
      <c r="AU17" s="2723"/>
      <c r="AV17" s="2723"/>
      <c r="AW17" s="2723"/>
      <c r="AX17" s="2723"/>
      <c r="AY17" s="2723"/>
      <c r="AZ17" s="2723"/>
      <c r="BA17" s="2723"/>
      <c r="BB17" s="2723"/>
      <c r="BC17" s="2723"/>
      <c r="BD17" s="2723"/>
      <c r="BE17" s="2723"/>
      <c r="BF17" s="2723"/>
      <c r="BG17" s="2723"/>
      <c r="BH17" s="2723"/>
      <c r="BI17" s="2724"/>
      <c r="BJ17" s="1086"/>
      <c r="BK17" s="1086"/>
      <c r="BL17" s="1086"/>
      <c r="BM17" s="1086"/>
      <c r="BN17" s="1086"/>
      <c r="BO17" s="1086"/>
      <c r="BP17" s="1086"/>
      <c r="BQ17" s="1086"/>
      <c r="BR17" s="1086"/>
      <c r="BS17" s="1086"/>
      <c r="BT17" s="1086"/>
      <c r="BU17" s="1086"/>
      <c r="BV17" s="1086"/>
      <c r="BW17" s="1086"/>
      <c r="BX17" s="1052"/>
      <c r="BY17" s="1334"/>
      <c r="BZ17" s="1337">
        <v>4</v>
      </c>
      <c r="CA17" s="1341"/>
      <c r="CB17" s="1334">
        <v>2</v>
      </c>
      <c r="CC17" s="1340" t="s">
        <v>1009</v>
      </c>
      <c r="CD17" s="1340"/>
      <c r="CE17" s="1340"/>
    </row>
    <row r="18" spans="2:83" x14ac:dyDescent="0.15">
      <c r="B18" s="1052"/>
      <c r="C18" s="1052"/>
      <c r="D18" s="1052"/>
      <c r="E18" s="1076"/>
      <c r="F18" s="1085"/>
      <c r="G18" s="2736" t="s">
        <v>6855</v>
      </c>
      <c r="H18" s="2737"/>
      <c r="I18" s="2737"/>
      <c r="J18" s="2737"/>
      <c r="K18" s="2737"/>
      <c r="L18" s="2737"/>
      <c r="M18" s="2737"/>
      <c r="N18" s="2737"/>
      <c r="O18" s="2737"/>
      <c r="P18" s="2738"/>
      <c r="Q18" s="1087"/>
      <c r="R18" s="2742" t="str">
        <f>IFERROR(IF(VLOOKUP($BP2,作業日報用,$BZ18,FALSE)="","",VLOOKUP($BP2,作業日報用,$BZ18,FALSE)),"")</f>
        <v/>
      </c>
      <c r="S18" s="2742"/>
      <c r="T18" s="2742"/>
      <c r="U18" s="2742"/>
      <c r="V18" s="2742"/>
      <c r="W18" s="2742"/>
      <c r="X18" s="2742"/>
      <c r="Y18" s="2742"/>
      <c r="Z18" s="2742"/>
      <c r="AA18" s="2742"/>
      <c r="AB18" s="2742"/>
      <c r="AC18" s="2742"/>
      <c r="AD18" s="2742"/>
      <c r="AE18" s="2742"/>
      <c r="AF18" s="2742"/>
      <c r="AG18" s="2742"/>
      <c r="AH18" s="2742"/>
      <c r="AI18" s="2742"/>
      <c r="AJ18" s="2742"/>
      <c r="AK18" s="2742"/>
      <c r="AL18" s="2742"/>
      <c r="AM18" s="2742"/>
      <c r="AN18" s="2742"/>
      <c r="AO18" s="2742"/>
      <c r="AP18" s="2742"/>
      <c r="AQ18" s="2742"/>
      <c r="AR18" s="2742"/>
      <c r="AS18" s="2742"/>
      <c r="AT18" s="2742"/>
      <c r="AU18" s="2742"/>
      <c r="AV18" s="2742"/>
      <c r="AW18" s="2742"/>
      <c r="AX18" s="2742"/>
      <c r="AY18" s="2742"/>
      <c r="AZ18" s="2742"/>
      <c r="BA18" s="2742"/>
      <c r="BB18" s="2742"/>
      <c r="BC18" s="2742"/>
      <c r="BD18" s="2742"/>
      <c r="BE18" s="2742"/>
      <c r="BF18" s="2742"/>
      <c r="BG18" s="2742"/>
      <c r="BH18" s="2742"/>
      <c r="BI18" s="2743"/>
      <c r="BJ18" s="1086"/>
      <c r="BK18" s="1086"/>
      <c r="BL18" s="1086"/>
      <c r="BM18" s="1086"/>
      <c r="BN18" s="1086"/>
      <c r="BO18" s="1086"/>
      <c r="BP18" s="1086"/>
      <c r="BQ18" s="1086"/>
      <c r="BR18" s="1086"/>
      <c r="BS18" s="1086"/>
      <c r="BT18" s="1086"/>
      <c r="BU18" s="1086"/>
      <c r="BV18" s="1086"/>
      <c r="BW18" s="1086"/>
      <c r="BX18" s="1052"/>
      <c r="BY18" s="1334"/>
      <c r="BZ18" s="1337">
        <v>5</v>
      </c>
      <c r="CA18" s="1341"/>
      <c r="CB18" s="1334"/>
      <c r="CC18" s="1334"/>
      <c r="CD18" s="1334"/>
      <c r="CE18" s="1334"/>
    </row>
    <row r="19" spans="2:83" x14ac:dyDescent="0.15">
      <c r="B19" s="1052"/>
      <c r="C19" s="1052"/>
      <c r="D19" s="1052"/>
      <c r="E19" s="1076"/>
      <c r="F19" s="1085"/>
      <c r="G19" s="2739"/>
      <c r="H19" s="2740"/>
      <c r="I19" s="2740"/>
      <c r="J19" s="2740"/>
      <c r="K19" s="2740"/>
      <c r="L19" s="2740"/>
      <c r="M19" s="2740"/>
      <c r="N19" s="2740"/>
      <c r="O19" s="2740"/>
      <c r="P19" s="2741"/>
      <c r="Q19" s="1088"/>
      <c r="R19" s="2744"/>
      <c r="S19" s="2744"/>
      <c r="T19" s="2744"/>
      <c r="U19" s="2744"/>
      <c r="V19" s="2744"/>
      <c r="W19" s="2744"/>
      <c r="X19" s="2744"/>
      <c r="Y19" s="2744"/>
      <c r="Z19" s="2744"/>
      <c r="AA19" s="2744"/>
      <c r="AB19" s="2744"/>
      <c r="AC19" s="2744"/>
      <c r="AD19" s="2744"/>
      <c r="AE19" s="2744"/>
      <c r="AF19" s="2744"/>
      <c r="AG19" s="2744"/>
      <c r="AH19" s="2744"/>
      <c r="AI19" s="2744"/>
      <c r="AJ19" s="2744"/>
      <c r="AK19" s="2744"/>
      <c r="AL19" s="2744"/>
      <c r="AM19" s="2744"/>
      <c r="AN19" s="2744"/>
      <c r="AO19" s="2744"/>
      <c r="AP19" s="2744"/>
      <c r="AQ19" s="2744"/>
      <c r="AR19" s="2744"/>
      <c r="AS19" s="2744"/>
      <c r="AT19" s="2744"/>
      <c r="AU19" s="2744"/>
      <c r="AV19" s="2744"/>
      <c r="AW19" s="2744"/>
      <c r="AX19" s="2744"/>
      <c r="AY19" s="2744"/>
      <c r="AZ19" s="2744"/>
      <c r="BA19" s="2744"/>
      <c r="BB19" s="2744"/>
      <c r="BC19" s="2744"/>
      <c r="BD19" s="2744"/>
      <c r="BE19" s="2744"/>
      <c r="BF19" s="2744"/>
      <c r="BG19" s="2744"/>
      <c r="BH19" s="2744"/>
      <c r="BI19" s="2745"/>
      <c r="BJ19" s="1086"/>
      <c r="BK19" s="1086"/>
      <c r="BL19" s="1086"/>
      <c r="BM19" s="1086"/>
      <c r="BN19" s="1086"/>
      <c r="BO19" s="1086"/>
      <c r="BP19" s="1086"/>
      <c r="BQ19" s="1086"/>
      <c r="BR19" s="1086"/>
      <c r="BS19" s="1086"/>
      <c r="BT19" s="1086"/>
      <c r="BU19" s="1086"/>
      <c r="BV19" s="1086"/>
      <c r="BW19" s="1086"/>
      <c r="BX19" s="1052"/>
      <c r="BY19" s="1334"/>
      <c r="BZ19" s="1337"/>
      <c r="CA19" s="1341"/>
      <c r="CB19" s="1334"/>
      <c r="CC19" s="1334"/>
      <c r="CD19" s="1334"/>
      <c r="CE19" s="1334"/>
    </row>
    <row r="20" spans="2:83" x14ac:dyDescent="0.15">
      <c r="B20" s="1052"/>
      <c r="C20" s="1052"/>
      <c r="D20" s="1052"/>
      <c r="E20" s="1076"/>
      <c r="F20" s="1085"/>
      <c r="G20" s="2720" t="s">
        <v>6856</v>
      </c>
      <c r="H20" s="2721"/>
      <c r="I20" s="2721"/>
      <c r="J20" s="2721"/>
      <c r="K20" s="2721"/>
      <c r="L20" s="2721"/>
      <c r="M20" s="2721"/>
      <c r="N20" s="2721"/>
      <c r="O20" s="2721"/>
      <c r="P20" s="2722"/>
      <c r="Q20" s="1077"/>
      <c r="R20" s="2718" t="str">
        <f>IFERROR(IF(VLOOKUP($BP2,作業日報用,$BZ20,FALSE)="","",VLOOKUP($BP2,作業日報用,$BZ20,FALSE)),"")</f>
        <v/>
      </c>
      <c r="S20" s="2718"/>
      <c r="T20" s="2718"/>
      <c r="U20" s="2718"/>
      <c r="V20" s="2718"/>
      <c r="W20" s="2718"/>
      <c r="X20" s="2718"/>
      <c r="Y20" s="2718"/>
      <c r="Z20" s="2718"/>
      <c r="AA20" s="2718"/>
      <c r="AB20" s="2718"/>
      <c r="AC20" s="2718"/>
      <c r="AD20" s="2718"/>
      <c r="AE20" s="2718"/>
      <c r="AF20" s="2718"/>
      <c r="AG20" s="2718"/>
      <c r="AH20" s="2718"/>
      <c r="AI20" s="2718"/>
      <c r="AJ20" s="2718"/>
      <c r="AK20" s="2718"/>
      <c r="AL20" s="2718"/>
      <c r="AM20" s="2718"/>
      <c r="AN20" s="2718"/>
      <c r="AO20" s="2718"/>
      <c r="AP20" s="2718"/>
      <c r="AQ20" s="2718"/>
      <c r="AR20" s="2718"/>
      <c r="AS20" s="2718"/>
      <c r="AT20" s="2718"/>
      <c r="AU20" s="2718"/>
      <c r="AV20" s="2718"/>
      <c r="AW20" s="2718"/>
      <c r="AX20" s="2718"/>
      <c r="AY20" s="2718"/>
      <c r="AZ20" s="2718"/>
      <c r="BA20" s="2718"/>
      <c r="BB20" s="2718"/>
      <c r="BC20" s="2718"/>
      <c r="BD20" s="2718"/>
      <c r="BE20" s="2718"/>
      <c r="BF20" s="2718"/>
      <c r="BG20" s="2718"/>
      <c r="BH20" s="2718"/>
      <c r="BI20" s="2719"/>
      <c r="BJ20" s="1086"/>
      <c r="BK20" s="1086"/>
      <c r="BL20" s="1086"/>
      <c r="BM20" s="1086"/>
      <c r="BN20" s="1086"/>
      <c r="BO20" s="1086"/>
      <c r="BP20" s="1086"/>
      <c r="BQ20" s="1086"/>
      <c r="BR20" s="1086"/>
      <c r="BS20" s="1086"/>
      <c r="BT20" s="1086"/>
      <c r="BU20" s="1086"/>
      <c r="BV20" s="1086"/>
      <c r="BW20" s="1086"/>
      <c r="BX20" s="1052"/>
      <c r="BY20" s="1334"/>
      <c r="BZ20" s="1337">
        <v>13</v>
      </c>
      <c r="CA20" s="1341"/>
      <c r="CB20" s="1334"/>
      <c r="CC20" s="1334"/>
      <c r="CD20" s="1334"/>
      <c r="CE20" s="1334"/>
    </row>
    <row r="21" spans="2:83" x14ac:dyDescent="0.15">
      <c r="B21" s="1072"/>
      <c r="C21" s="1072"/>
      <c r="D21" s="1072"/>
      <c r="E21" s="1072"/>
      <c r="F21" s="1072"/>
      <c r="G21" s="2751" t="s">
        <v>6857</v>
      </c>
      <c r="H21" s="2752"/>
      <c r="I21" s="2752"/>
      <c r="J21" s="2752"/>
      <c r="K21" s="2752"/>
      <c r="L21" s="2752"/>
      <c r="M21" s="2752"/>
      <c r="N21" s="2752"/>
      <c r="O21" s="2752"/>
      <c r="P21" s="2753"/>
      <c r="Q21" s="1089"/>
      <c r="R21" s="2754" t="str">
        <f>IFERROR(IF(VLOOKUP($BP2,作業日報用,$BZ21,FALSE)="○","○",""),"")</f>
        <v/>
      </c>
      <c r="S21" s="2754"/>
      <c r="T21" s="2754"/>
      <c r="U21" s="2754"/>
      <c r="V21" s="2754"/>
      <c r="W21" s="2754"/>
      <c r="X21" s="2754"/>
      <c r="Y21" s="2755" t="s">
        <v>6858</v>
      </c>
      <c r="Z21" s="2755"/>
      <c r="AA21" s="2755"/>
      <c r="AB21" s="2755"/>
      <c r="AC21" s="2755"/>
      <c r="AD21" s="2755"/>
      <c r="AE21" s="2755"/>
      <c r="AF21" s="2755"/>
      <c r="AG21" s="2755"/>
      <c r="AH21" s="2755"/>
      <c r="AI21" s="2755"/>
      <c r="AJ21" s="2755"/>
      <c r="AK21" s="2755"/>
      <c r="AL21" s="2755"/>
      <c r="AM21" s="2755"/>
      <c r="AN21" s="2755"/>
      <c r="AO21" s="2755"/>
      <c r="AP21" s="2755"/>
      <c r="AQ21" s="2755"/>
      <c r="AR21" s="2755"/>
      <c r="AS21" s="2755"/>
      <c r="AT21" s="2755"/>
      <c r="AU21" s="2755"/>
      <c r="AV21" s="2755"/>
      <c r="AW21" s="2755"/>
      <c r="AX21" s="2755"/>
      <c r="AY21" s="2755"/>
      <c r="AZ21" s="2755"/>
      <c r="BA21" s="2755"/>
      <c r="BB21" s="2755"/>
      <c r="BC21" s="2755"/>
      <c r="BD21" s="2755"/>
      <c r="BE21" s="2755"/>
      <c r="BF21" s="2755"/>
      <c r="BG21" s="2755"/>
      <c r="BH21" s="2755"/>
      <c r="BI21" s="2756"/>
      <c r="BJ21" s="1072"/>
      <c r="BK21" s="1072"/>
      <c r="BL21" s="1072"/>
      <c r="BM21" s="1072"/>
      <c r="BN21" s="1072"/>
      <c r="BO21" s="1072"/>
      <c r="BP21" s="1072"/>
      <c r="BQ21" s="1072"/>
      <c r="BR21" s="1072"/>
      <c r="BS21" s="1072"/>
      <c r="BT21" s="1072"/>
      <c r="BU21" s="1072"/>
      <c r="BV21" s="1072"/>
      <c r="BW21" s="1072"/>
      <c r="BX21" s="1072"/>
      <c r="BY21" s="1336"/>
      <c r="BZ21" s="1337">
        <v>14</v>
      </c>
      <c r="CA21" s="1336"/>
      <c r="CB21" s="1336"/>
      <c r="CC21" s="1336"/>
      <c r="CD21" s="1336"/>
      <c r="CE21" s="1336"/>
    </row>
    <row r="22" spans="2:83" x14ac:dyDescent="0.15">
      <c r="B22" s="1072"/>
      <c r="C22" s="1072"/>
      <c r="D22" s="1072"/>
      <c r="E22" s="1072"/>
      <c r="F22" s="1072"/>
      <c r="G22" s="1072"/>
      <c r="H22" s="1072"/>
      <c r="I22" s="1072"/>
      <c r="J22" s="1072"/>
      <c r="K22" s="1072"/>
      <c r="L22" s="1072"/>
      <c r="M22" s="1072"/>
      <c r="N22" s="1072"/>
      <c r="O22" s="1072"/>
      <c r="P22" s="1090"/>
      <c r="Q22" s="1090"/>
      <c r="R22" s="1072"/>
      <c r="S22" s="1072"/>
      <c r="T22" s="1072"/>
      <c r="U22" s="1072"/>
      <c r="V22" s="1072"/>
      <c r="W22" s="1072"/>
      <c r="X22" s="1072"/>
      <c r="Y22" s="1072"/>
      <c r="Z22" s="1072"/>
      <c r="AA22" s="1072"/>
      <c r="AB22" s="1072"/>
      <c r="AC22" s="1072"/>
      <c r="AD22" s="1072"/>
      <c r="AE22" s="1091"/>
      <c r="AF22" s="1091"/>
      <c r="AG22" s="1091"/>
      <c r="AH22" s="1072"/>
      <c r="AI22" s="1072"/>
      <c r="AJ22" s="1072"/>
      <c r="AK22" s="1072"/>
      <c r="AL22" s="1072"/>
      <c r="AM22" s="1072"/>
      <c r="AN22" s="1072"/>
      <c r="AO22" s="1072"/>
      <c r="AP22" s="1072"/>
      <c r="AQ22" s="1072"/>
      <c r="AR22" s="1072"/>
      <c r="AS22" s="1072"/>
      <c r="AT22" s="1072"/>
      <c r="AU22" s="1072"/>
      <c r="AV22" s="1072"/>
      <c r="AW22" s="1072"/>
      <c r="AX22" s="1072"/>
      <c r="AY22" s="1072"/>
      <c r="AZ22" s="1072"/>
      <c r="BA22" s="1072"/>
      <c r="BB22" s="1072"/>
      <c r="BC22" s="1072"/>
      <c r="BD22" s="1072"/>
      <c r="BE22" s="1072"/>
      <c r="BF22" s="1072"/>
      <c r="BG22" s="1072"/>
      <c r="BH22" s="1072"/>
      <c r="BI22" s="1072"/>
      <c r="BJ22" s="1072"/>
      <c r="BK22" s="1072"/>
      <c r="BL22" s="1072"/>
      <c r="BM22" s="1072"/>
      <c r="BN22" s="1072"/>
      <c r="BO22" s="1072"/>
      <c r="BP22" s="1072"/>
      <c r="BQ22" s="1072"/>
      <c r="BR22" s="1072"/>
      <c r="BS22" s="1072"/>
      <c r="BT22" s="1072"/>
      <c r="BU22" s="1072"/>
      <c r="BV22" s="1072"/>
      <c r="BW22" s="1072"/>
      <c r="BX22" s="1072"/>
      <c r="BY22" s="1336"/>
      <c r="BZ22" s="1336"/>
      <c r="CA22" s="1336"/>
      <c r="CB22" s="1336"/>
      <c r="CC22" s="1336"/>
      <c r="CD22" s="1336"/>
      <c r="CE22" s="1336"/>
    </row>
    <row r="23" spans="2:83" ht="14.25" x14ac:dyDescent="0.15">
      <c r="B23" s="1052" t="s">
        <v>6859</v>
      </c>
      <c r="C23" s="1052"/>
      <c r="D23" s="1052"/>
      <c r="E23" s="1052"/>
      <c r="F23" s="1052"/>
      <c r="G23" s="1052"/>
      <c r="H23" s="1052"/>
      <c r="I23" s="1052"/>
      <c r="J23" s="1052"/>
      <c r="K23" s="1052"/>
      <c r="L23" s="1052"/>
      <c r="M23" s="2757" t="str">
        <f>IFERROR(IF(VLOOKUP($BP2,作業日報用,$BZ23,FALSE)="","",VLOOKUP($BP2,作業日報用,$BZ23,FALSE)),"")</f>
        <v/>
      </c>
      <c r="N23" s="2758"/>
      <c r="O23" s="2758"/>
      <c r="P23" s="2758"/>
      <c r="Q23" s="2758"/>
      <c r="R23" s="2758"/>
      <c r="S23" s="2758"/>
      <c r="T23" s="2758"/>
      <c r="U23" s="2758"/>
      <c r="V23" s="2758"/>
      <c r="W23" s="2758"/>
      <c r="X23" s="2758"/>
      <c r="Y23" s="2758"/>
      <c r="Z23" s="2759"/>
      <c r="AA23" s="1092"/>
      <c r="AB23" s="1093"/>
      <c r="AC23" s="1093"/>
      <c r="AD23" s="1093"/>
      <c r="AE23" s="1093"/>
      <c r="AF23" s="1093"/>
      <c r="AG23" s="1093"/>
      <c r="AH23" s="1093"/>
      <c r="AI23" s="1093"/>
      <c r="AJ23" s="1093"/>
      <c r="AK23" s="1093"/>
      <c r="AL23" s="1093"/>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4"/>
      <c r="BU23" s="1094"/>
      <c r="BV23" s="1094"/>
      <c r="BW23" s="1094"/>
      <c r="BX23" s="1052"/>
      <c r="BY23" s="1334"/>
      <c r="BZ23" s="1342">
        <v>3</v>
      </c>
      <c r="CA23" s="1336" t="s">
        <v>6860</v>
      </c>
      <c r="CB23" s="1343"/>
      <c r="CC23" s="1344"/>
      <c r="CD23" s="1343"/>
      <c r="CE23" s="1343"/>
    </row>
    <row r="24" spans="2:83" x14ac:dyDescent="0.15">
      <c r="B24" s="1072"/>
      <c r="C24" s="1072"/>
      <c r="D24" s="2746" t="str">
        <f>IF($CC25&gt;0,"収入",IF($CD25&gt;0,"支出",""))</f>
        <v/>
      </c>
      <c r="E24" s="2746"/>
      <c r="F24" s="2746"/>
      <c r="G24" s="2746"/>
      <c r="H24" s="2746"/>
      <c r="I24" s="2746"/>
      <c r="J24" s="2746"/>
      <c r="K24" s="2746"/>
      <c r="L24" s="1072"/>
      <c r="M24" s="2748" t="str">
        <f>IFERROR(IF($CE25=0,"0 円",IF($CC25=0,$CD25,$CC25)),0)</f>
        <v>0 円</v>
      </c>
      <c r="N24" s="2748"/>
      <c r="O24" s="2748"/>
      <c r="P24" s="2748"/>
      <c r="Q24" s="2748"/>
      <c r="R24" s="2748"/>
      <c r="S24" s="2748"/>
      <c r="T24" s="2748"/>
      <c r="U24" s="2748"/>
      <c r="V24" s="2748"/>
      <c r="W24" s="2748"/>
      <c r="X24" s="2748"/>
      <c r="Y24" s="2748"/>
      <c r="Z24" s="2748"/>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1072"/>
      <c r="BA24" s="1072"/>
      <c r="BB24" s="1072"/>
      <c r="BC24" s="1072"/>
      <c r="BD24" s="1072"/>
      <c r="BE24" s="1072"/>
      <c r="BF24" s="1072"/>
      <c r="BG24" s="1072"/>
      <c r="BH24" s="1072"/>
      <c r="BI24" s="1072"/>
      <c r="BJ24" s="1072"/>
      <c r="BK24" s="1072"/>
      <c r="BL24" s="1072"/>
      <c r="BM24" s="1072"/>
      <c r="BN24" s="1072"/>
      <c r="BO24" s="1072"/>
      <c r="BP24" s="1072"/>
      <c r="BQ24" s="1072"/>
      <c r="BR24" s="1072"/>
      <c r="BS24" s="1072"/>
      <c r="BT24" s="1072"/>
      <c r="BU24" s="1072"/>
      <c r="BV24" s="1072"/>
      <c r="BW24" s="1072"/>
      <c r="BX24" s="1072"/>
      <c r="BY24" s="1336"/>
      <c r="BZ24" s="1345"/>
      <c r="CA24" s="1345"/>
      <c r="CB24" s="1346"/>
      <c r="CC24" s="1347">
        <v>8</v>
      </c>
      <c r="CD24" s="1347">
        <v>9</v>
      </c>
      <c r="CE24" s="1336"/>
    </row>
    <row r="25" spans="2:83" x14ac:dyDescent="0.15">
      <c r="B25" s="1052"/>
      <c r="C25" s="1052"/>
      <c r="D25" s="2747"/>
      <c r="E25" s="2747"/>
      <c r="F25" s="2747"/>
      <c r="G25" s="2747"/>
      <c r="H25" s="2747"/>
      <c r="I25" s="2747"/>
      <c r="J25" s="2747"/>
      <c r="K25" s="2747"/>
      <c r="L25" s="1052"/>
      <c r="M25" s="2749"/>
      <c r="N25" s="2749"/>
      <c r="O25" s="2749"/>
      <c r="P25" s="2749"/>
      <c r="Q25" s="2749"/>
      <c r="R25" s="2749"/>
      <c r="S25" s="2749"/>
      <c r="T25" s="2749"/>
      <c r="U25" s="2749"/>
      <c r="V25" s="2749"/>
      <c r="W25" s="2749"/>
      <c r="X25" s="2749"/>
      <c r="Y25" s="2749"/>
      <c r="Z25" s="2749"/>
      <c r="AA25" s="1052"/>
      <c r="AB25" s="1052"/>
      <c r="AC25" s="2750"/>
      <c r="AD25" s="2750"/>
      <c r="AE25" s="2750"/>
      <c r="AF25" s="2750"/>
      <c r="AG25" s="2750"/>
      <c r="AH25" s="2750"/>
      <c r="AI25" s="2750"/>
      <c r="AJ25" s="2750"/>
      <c r="AK25" s="2750"/>
      <c r="AL25" s="2750"/>
      <c r="AM25" s="2750"/>
      <c r="AN25" s="2750"/>
      <c r="AO25" s="2750"/>
      <c r="AP25" s="2750"/>
      <c r="AQ25" s="2750"/>
      <c r="AR25" s="2750"/>
      <c r="AS25" s="2750"/>
      <c r="AT25" s="2750"/>
      <c r="AU25" s="2750"/>
      <c r="AV25" s="2750"/>
      <c r="AW25" s="2750"/>
      <c r="AX25" s="2750"/>
      <c r="AY25" s="2750"/>
      <c r="AZ25" s="2750"/>
      <c r="BA25" s="2750"/>
      <c r="BB25" s="2750"/>
      <c r="BC25" s="2750"/>
      <c r="BD25" s="2750"/>
      <c r="BE25" s="2750"/>
      <c r="BF25" s="2750"/>
      <c r="BG25" s="2750"/>
      <c r="BH25" s="2750"/>
      <c r="BI25" s="2750"/>
      <c r="BJ25" s="2750"/>
      <c r="BK25" s="2750"/>
      <c r="BL25" s="2750"/>
      <c r="BM25" s="2750"/>
      <c r="BN25" s="2750"/>
      <c r="BO25" s="2750"/>
      <c r="BP25" s="2750"/>
      <c r="BQ25" s="2750"/>
      <c r="BR25" s="2750"/>
      <c r="BS25" s="2750"/>
      <c r="BT25" s="2750"/>
      <c r="BU25" s="2750"/>
      <c r="BV25" s="2750"/>
      <c r="BW25" s="2750"/>
      <c r="BX25" s="2750"/>
      <c r="BY25" s="1334"/>
      <c r="BZ25" s="1348"/>
      <c r="CA25" s="1334"/>
      <c r="CB25" s="1334"/>
      <c r="CC25" s="1349">
        <f>IFERROR(VLOOKUP($BP2,作業日報用,$CC24,FALSE),0)</f>
        <v>0</v>
      </c>
      <c r="CD25" s="1349">
        <f>IFERROR(VLOOKUP($BP2,作業日報用,$CD24,FALSE),0)</f>
        <v>0</v>
      </c>
      <c r="CE25" s="1350">
        <f>CC25+CD25</f>
        <v>0</v>
      </c>
    </row>
    <row r="26" spans="2:83" x14ac:dyDescent="0.15">
      <c r="B26" s="1052"/>
      <c r="C26" s="1052"/>
      <c r="D26" s="1052"/>
      <c r="E26" s="1052"/>
      <c r="F26" s="1052"/>
      <c r="G26" s="1052"/>
      <c r="H26" s="1052"/>
      <c r="I26" s="1052"/>
      <c r="J26" s="1052"/>
      <c r="K26" s="1052"/>
      <c r="L26" s="1052"/>
      <c r="M26" s="1052"/>
      <c r="N26" s="1052"/>
      <c r="O26" s="1052"/>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052"/>
      <c r="AS26" s="1052"/>
      <c r="AT26" s="1052"/>
      <c r="AU26" s="1052"/>
      <c r="AV26" s="1052"/>
      <c r="AW26" s="1052"/>
      <c r="AX26" s="1052"/>
      <c r="AY26" s="1052"/>
      <c r="AZ26" s="1052"/>
      <c r="BA26" s="1052"/>
      <c r="BB26" s="1052"/>
      <c r="BC26" s="1052"/>
      <c r="BD26" s="1052"/>
      <c r="BE26" s="1052"/>
      <c r="BF26" s="1052"/>
      <c r="BG26" s="1052"/>
      <c r="BH26" s="1052"/>
      <c r="BI26" s="1052"/>
      <c r="BJ26" s="1052"/>
      <c r="BK26" s="1052"/>
      <c r="BL26" s="1052"/>
      <c r="BM26" s="1052"/>
      <c r="BN26" s="1052"/>
      <c r="BO26" s="1052"/>
      <c r="BP26" s="1052"/>
      <c r="BQ26" s="1052"/>
      <c r="BR26" s="1052"/>
      <c r="BS26" s="1052"/>
      <c r="BT26" s="1052"/>
      <c r="BU26" s="1052"/>
      <c r="BV26" s="1052"/>
      <c r="BW26" s="1052"/>
      <c r="BX26" s="1052"/>
      <c r="BY26" s="1334"/>
      <c r="BZ26" s="1348"/>
      <c r="CA26" s="1334"/>
      <c r="CB26" s="1334"/>
      <c r="CC26" s="1334"/>
      <c r="CD26" s="1334"/>
      <c r="CE26" s="1334"/>
    </row>
    <row r="27" spans="2:83" x14ac:dyDescent="0.15">
      <c r="B27" s="1095"/>
      <c r="C27" s="1096"/>
      <c r="D27" s="1096"/>
      <c r="E27" s="1096"/>
      <c r="F27" s="1096"/>
      <c r="G27" s="1096"/>
      <c r="H27" s="1096"/>
      <c r="I27" s="1096"/>
      <c r="J27" s="1096"/>
      <c r="K27" s="1096"/>
      <c r="L27" s="1096"/>
      <c r="M27" s="1096"/>
      <c r="N27" s="1096"/>
      <c r="O27" s="1096"/>
      <c r="P27" s="1096"/>
      <c r="Q27" s="1097"/>
      <c r="R27" s="1096"/>
      <c r="S27" s="1096"/>
      <c r="T27" s="1096"/>
      <c r="U27" s="1096"/>
      <c r="V27" s="1096"/>
      <c r="W27" s="1096"/>
      <c r="X27" s="1096"/>
      <c r="Y27" s="1096"/>
      <c r="Z27" s="1096"/>
      <c r="AA27" s="1096"/>
      <c r="AB27" s="1096"/>
      <c r="AC27" s="1096"/>
      <c r="AD27" s="1096"/>
      <c r="AE27" s="1098"/>
      <c r="AF27" s="1096"/>
      <c r="AG27" s="1096"/>
      <c r="AH27" s="1096"/>
      <c r="AI27" s="1096"/>
      <c r="AJ27" s="1096"/>
      <c r="AK27" s="1096"/>
      <c r="AL27" s="1096"/>
      <c r="AM27" s="1096"/>
      <c r="AN27" s="1096"/>
      <c r="AO27" s="1096"/>
      <c r="AP27" s="1096"/>
      <c r="AQ27" s="1096"/>
      <c r="AR27" s="1096"/>
      <c r="AS27" s="1096"/>
      <c r="AT27" s="1098"/>
      <c r="AU27" s="1096"/>
      <c r="AV27" s="1096"/>
      <c r="AW27" s="1096"/>
      <c r="AX27" s="1096"/>
      <c r="AY27" s="1096"/>
      <c r="AZ27" s="1096"/>
      <c r="BA27" s="1096"/>
      <c r="BB27" s="1096"/>
      <c r="BC27" s="1096"/>
      <c r="BD27" s="1096"/>
      <c r="BE27" s="1096"/>
      <c r="BF27" s="1096"/>
      <c r="BG27" s="1096"/>
      <c r="BH27" s="1096"/>
      <c r="BI27" s="1098"/>
      <c r="BJ27" s="1096"/>
      <c r="BK27" s="1096"/>
      <c r="BL27" s="1096"/>
      <c r="BM27" s="1096"/>
      <c r="BN27" s="1096"/>
      <c r="BO27" s="1096"/>
      <c r="BP27" s="1096"/>
      <c r="BQ27" s="1096"/>
      <c r="BR27" s="1096"/>
      <c r="BS27" s="1096"/>
      <c r="BT27" s="1096"/>
      <c r="BU27" s="1096"/>
      <c r="BV27" s="1096"/>
      <c r="BW27" s="1096"/>
      <c r="BX27" s="1099"/>
      <c r="BY27" s="1334"/>
      <c r="BZ27" s="1334"/>
      <c r="CA27" s="1334"/>
      <c r="CB27" s="1334"/>
      <c r="CC27" s="1334"/>
      <c r="CD27" s="1334"/>
      <c r="CE27" s="1334"/>
    </row>
    <row r="28" spans="2:83" x14ac:dyDescent="0.15">
      <c r="B28" s="1100"/>
      <c r="C28" s="1052"/>
      <c r="D28" s="1052"/>
      <c r="E28" s="1052"/>
      <c r="F28" s="1052"/>
      <c r="G28" s="1052"/>
      <c r="H28" s="1052"/>
      <c r="I28" s="1052"/>
      <c r="J28" s="1052"/>
      <c r="K28" s="1101" t="s">
        <v>6861</v>
      </c>
      <c r="L28" s="1052"/>
      <c r="M28" s="1052"/>
      <c r="N28" s="1052"/>
      <c r="O28" s="1052"/>
      <c r="P28" s="1052"/>
      <c r="Q28" s="1102"/>
      <c r="R28" s="1052"/>
      <c r="S28" s="1052"/>
      <c r="T28" s="1052"/>
      <c r="U28" s="1052"/>
      <c r="V28" s="1052"/>
      <c r="W28" s="1052"/>
      <c r="X28" s="1052"/>
      <c r="Y28" s="1052"/>
      <c r="Z28" s="1052"/>
      <c r="AA28" s="1052"/>
      <c r="AB28" s="1052"/>
      <c r="AC28" s="1052"/>
      <c r="AD28" s="1052"/>
      <c r="AE28" s="1103"/>
      <c r="AF28" s="1052"/>
      <c r="AG28" s="1052"/>
      <c r="AH28" s="1052"/>
      <c r="AI28" s="1052"/>
      <c r="AJ28" s="1052"/>
      <c r="AK28" s="1052"/>
      <c r="AL28" s="1052"/>
      <c r="AM28" s="1052"/>
      <c r="AN28" s="1052"/>
      <c r="AO28" s="1052"/>
      <c r="AP28" s="1052"/>
      <c r="AQ28" s="1052"/>
      <c r="AR28" s="1052"/>
      <c r="AS28" s="1052"/>
      <c r="AT28" s="1103"/>
      <c r="AU28" s="1052"/>
      <c r="AV28" s="1052"/>
      <c r="AW28" s="1052"/>
      <c r="AX28" s="1052"/>
      <c r="AY28" s="1052"/>
      <c r="AZ28" s="1052"/>
      <c r="BA28" s="1052"/>
      <c r="BB28" s="1052"/>
      <c r="BC28" s="1052"/>
      <c r="BD28" s="1052"/>
      <c r="BE28" s="1052"/>
      <c r="BF28" s="1052"/>
      <c r="BG28" s="1052"/>
      <c r="BH28" s="1052"/>
      <c r="BI28" s="1103"/>
      <c r="BJ28" s="1052"/>
      <c r="BK28" s="1052"/>
      <c r="BL28" s="1052"/>
      <c r="BM28" s="1052"/>
      <c r="BN28" s="1052"/>
      <c r="BO28" s="1052"/>
      <c r="BP28" s="1052"/>
      <c r="BQ28" s="1052"/>
      <c r="BR28" s="1052"/>
      <c r="BS28" s="1052"/>
      <c r="BT28" s="1052"/>
      <c r="BU28" s="1052"/>
      <c r="BV28" s="1052"/>
      <c r="BW28" s="1052"/>
      <c r="BX28" s="1104"/>
      <c r="BY28" s="1334"/>
      <c r="BZ28" s="1334"/>
      <c r="CA28" s="1334"/>
      <c r="CB28" s="1334"/>
      <c r="CC28" s="1334"/>
      <c r="CD28" s="1334"/>
      <c r="CE28" s="1334"/>
    </row>
    <row r="29" spans="2:83" x14ac:dyDescent="0.15">
      <c r="B29" s="1105"/>
      <c r="C29" s="1106"/>
      <c r="D29" s="1106"/>
      <c r="E29" s="1106"/>
      <c r="F29" s="1106"/>
      <c r="G29" s="1106"/>
      <c r="H29" s="1106"/>
      <c r="I29" s="1106"/>
      <c r="J29" s="1106"/>
      <c r="K29" s="1106"/>
      <c r="L29" s="1106"/>
      <c r="M29" s="1106"/>
      <c r="N29" s="1106"/>
      <c r="O29" s="1106"/>
      <c r="P29" s="1106"/>
      <c r="Q29" s="1107"/>
      <c r="R29" s="1106"/>
      <c r="S29" s="1106"/>
      <c r="T29" s="1106"/>
      <c r="U29" s="1106"/>
      <c r="V29" s="1106"/>
      <c r="W29" s="1106"/>
      <c r="X29" s="1106"/>
      <c r="Y29" s="1106"/>
      <c r="Z29" s="1106"/>
      <c r="AA29" s="1106"/>
      <c r="AB29" s="1106"/>
      <c r="AC29" s="1106"/>
      <c r="AD29" s="1106"/>
      <c r="AE29" s="1108"/>
      <c r="AF29" s="1106"/>
      <c r="AG29" s="1106"/>
      <c r="AH29" s="1106"/>
      <c r="AI29" s="1106"/>
      <c r="AJ29" s="1106"/>
      <c r="AK29" s="1106"/>
      <c r="AL29" s="1106"/>
      <c r="AM29" s="1106"/>
      <c r="AN29" s="1106"/>
      <c r="AO29" s="1106"/>
      <c r="AP29" s="1106"/>
      <c r="AQ29" s="1106"/>
      <c r="AR29" s="1106"/>
      <c r="AS29" s="1106"/>
      <c r="AT29" s="1108"/>
      <c r="AU29" s="1106"/>
      <c r="AV29" s="1106"/>
      <c r="AW29" s="1106"/>
      <c r="AX29" s="1106"/>
      <c r="AY29" s="1106"/>
      <c r="AZ29" s="1106"/>
      <c r="BA29" s="1106"/>
      <c r="BB29" s="1106"/>
      <c r="BC29" s="1106"/>
      <c r="BD29" s="1106"/>
      <c r="BE29" s="1106"/>
      <c r="BF29" s="1106"/>
      <c r="BG29" s="1106"/>
      <c r="BH29" s="1106"/>
      <c r="BI29" s="1108"/>
      <c r="BJ29" s="1106"/>
      <c r="BK29" s="1106"/>
      <c r="BL29" s="1106"/>
      <c r="BM29" s="1106"/>
      <c r="BN29" s="1106"/>
      <c r="BO29" s="1106"/>
      <c r="BP29" s="1106"/>
      <c r="BQ29" s="1106"/>
      <c r="BR29" s="1106"/>
      <c r="BS29" s="1106"/>
      <c r="BT29" s="1106"/>
      <c r="BU29" s="1106"/>
      <c r="BV29" s="1106"/>
      <c r="BW29" s="1106"/>
      <c r="BX29" s="1109"/>
      <c r="BY29" s="1334"/>
      <c r="BZ29" s="1334"/>
      <c r="CA29" s="1334"/>
      <c r="CB29" s="1334"/>
      <c r="CC29" s="1334"/>
      <c r="CD29" s="1334"/>
      <c r="CE29" s="1334"/>
    </row>
    <row r="30" spans="2:83" x14ac:dyDescent="0.15">
      <c r="B30" s="1100"/>
      <c r="C30" s="1052"/>
      <c r="D30" s="1052"/>
      <c r="E30" s="1052"/>
      <c r="F30" s="1052"/>
      <c r="G30" s="1052"/>
      <c r="H30" s="1052"/>
      <c r="I30" s="1052"/>
      <c r="J30" s="1052"/>
      <c r="K30" s="1052"/>
      <c r="L30" s="1052"/>
      <c r="M30" s="1052"/>
      <c r="N30" s="1052"/>
      <c r="O30" s="1052"/>
      <c r="P30" s="1052"/>
      <c r="Q30" s="1102"/>
      <c r="R30" s="1110"/>
      <c r="S30" s="1052"/>
      <c r="T30" s="1052"/>
      <c r="U30" s="1052"/>
      <c r="V30" s="1052"/>
      <c r="W30" s="1052"/>
      <c r="X30" s="1052"/>
      <c r="Y30" s="1052"/>
      <c r="Z30" s="1052"/>
      <c r="AA30" s="1052"/>
      <c r="AB30" s="1052"/>
      <c r="AC30" s="1052"/>
      <c r="AD30" s="1052"/>
      <c r="AE30" s="1103"/>
      <c r="AF30" s="1052"/>
      <c r="AG30" s="1110"/>
      <c r="AH30" s="1052"/>
      <c r="AI30" s="1052"/>
      <c r="AJ30" s="1052"/>
      <c r="AK30" s="1052"/>
      <c r="AL30" s="1052"/>
      <c r="AM30" s="1052"/>
      <c r="AN30" s="1052"/>
      <c r="AO30" s="1052"/>
      <c r="AP30" s="1052"/>
      <c r="AQ30" s="1052"/>
      <c r="AR30" s="1052"/>
      <c r="AS30" s="1052"/>
      <c r="AT30" s="1103"/>
      <c r="AU30" s="1052"/>
      <c r="AV30" s="1110"/>
      <c r="AW30" s="1052"/>
      <c r="AX30" s="1052"/>
      <c r="AY30" s="1052"/>
      <c r="AZ30" s="1052"/>
      <c r="BA30" s="1052"/>
      <c r="BB30" s="1052"/>
      <c r="BC30" s="1052"/>
      <c r="BD30" s="1052"/>
      <c r="BE30" s="1052"/>
      <c r="BF30" s="1052"/>
      <c r="BG30" s="1052"/>
      <c r="BH30" s="1052"/>
      <c r="BI30" s="1103"/>
      <c r="BJ30" s="1052"/>
      <c r="BK30" s="1110"/>
      <c r="BL30" s="1052"/>
      <c r="BM30" s="1052"/>
      <c r="BN30" s="1052"/>
      <c r="BO30" s="1052"/>
      <c r="BP30" s="1052"/>
      <c r="BQ30" s="1052"/>
      <c r="BR30" s="1052"/>
      <c r="BS30" s="1052"/>
      <c r="BT30" s="1052"/>
      <c r="BU30" s="1052"/>
      <c r="BV30" s="1052"/>
      <c r="BW30" s="1052"/>
      <c r="BX30" s="1104"/>
      <c r="BY30" s="1334"/>
      <c r="BZ30" s="1351"/>
      <c r="CA30" s="1334"/>
      <c r="CB30" s="1334"/>
      <c r="CC30" s="1334"/>
      <c r="CD30" s="1334"/>
      <c r="CE30" s="1334"/>
    </row>
    <row r="31" spans="2:83" x14ac:dyDescent="0.15">
      <c r="B31" s="1100"/>
      <c r="C31" s="1052"/>
      <c r="D31" s="1052"/>
      <c r="E31" s="1052"/>
      <c r="F31" s="1052"/>
      <c r="G31" s="1052"/>
      <c r="H31" s="1052"/>
      <c r="I31" s="1052"/>
      <c r="J31" s="1052"/>
      <c r="K31" s="1052"/>
      <c r="L31" s="1052"/>
      <c r="M31" s="1052"/>
      <c r="N31" s="1052"/>
      <c r="O31" s="1052"/>
      <c r="P31" s="1052"/>
      <c r="Q31" s="1102"/>
      <c r="R31" s="1052"/>
      <c r="S31" s="1052"/>
      <c r="T31" s="1052"/>
      <c r="U31" s="1052"/>
      <c r="V31" s="1052"/>
      <c r="W31" s="1052"/>
      <c r="X31" s="1052"/>
      <c r="Y31" s="1052"/>
      <c r="Z31" s="1052"/>
      <c r="AA31" s="1052"/>
      <c r="AB31" s="1052"/>
      <c r="AC31" s="1052"/>
      <c r="AD31" s="1052"/>
      <c r="AE31" s="1103"/>
      <c r="AF31" s="1052"/>
      <c r="AG31" s="1052"/>
      <c r="AH31" s="1052"/>
      <c r="AI31" s="1052"/>
      <c r="AJ31" s="1052"/>
      <c r="AK31" s="1052"/>
      <c r="AL31" s="1052"/>
      <c r="AM31" s="1052"/>
      <c r="AN31" s="1052"/>
      <c r="AO31" s="1052"/>
      <c r="AP31" s="1052"/>
      <c r="AQ31" s="1052"/>
      <c r="AR31" s="1052"/>
      <c r="AS31" s="1052"/>
      <c r="AT31" s="1103"/>
      <c r="AU31" s="1052"/>
      <c r="AV31" s="1052"/>
      <c r="AW31" s="1052"/>
      <c r="AX31" s="1052"/>
      <c r="AY31" s="1052"/>
      <c r="AZ31" s="1052"/>
      <c r="BA31" s="1052"/>
      <c r="BB31" s="1052"/>
      <c r="BC31" s="1052"/>
      <c r="BD31" s="1052"/>
      <c r="BE31" s="1052"/>
      <c r="BF31" s="1052"/>
      <c r="BG31" s="1052"/>
      <c r="BH31" s="1052"/>
      <c r="BI31" s="1103"/>
      <c r="BJ31" s="1052"/>
      <c r="BK31" s="1052"/>
      <c r="BL31" s="1052"/>
      <c r="BM31" s="1052"/>
      <c r="BN31" s="1052"/>
      <c r="BO31" s="1052"/>
      <c r="BP31" s="1052"/>
      <c r="BQ31" s="1052"/>
      <c r="BR31" s="1052"/>
      <c r="BS31" s="1052"/>
      <c r="BT31" s="1052"/>
      <c r="BU31" s="1052"/>
      <c r="BV31" s="1052"/>
      <c r="BW31" s="1052"/>
      <c r="BX31" s="1104"/>
      <c r="BY31" s="1334"/>
      <c r="BZ31" s="1334"/>
      <c r="CA31" s="1334"/>
      <c r="CB31" s="1334"/>
      <c r="CC31" s="1334"/>
      <c r="CD31" s="1334"/>
      <c r="CE31" s="1334"/>
    </row>
    <row r="32" spans="2:83" x14ac:dyDescent="0.15">
      <c r="B32" s="1105"/>
      <c r="C32" s="1106"/>
      <c r="D32" s="1106"/>
      <c r="E32" s="1106"/>
      <c r="F32" s="1106"/>
      <c r="G32" s="1106"/>
      <c r="H32" s="1106"/>
      <c r="I32" s="1106"/>
      <c r="J32" s="1106"/>
      <c r="K32" s="1106"/>
      <c r="L32" s="1106"/>
      <c r="M32" s="1106"/>
      <c r="N32" s="1106"/>
      <c r="O32" s="1106"/>
      <c r="P32" s="1106"/>
      <c r="Q32" s="1102"/>
      <c r="R32" s="1052"/>
      <c r="S32" s="1052"/>
      <c r="T32" s="1052"/>
      <c r="U32" s="1052"/>
      <c r="V32" s="1052"/>
      <c r="W32" s="1052"/>
      <c r="X32" s="1052"/>
      <c r="Y32" s="1052"/>
      <c r="Z32" s="1052"/>
      <c r="AA32" s="1052"/>
      <c r="AB32" s="1052"/>
      <c r="AC32" s="1052"/>
      <c r="AD32" s="1052"/>
      <c r="AE32" s="1103"/>
      <c r="AF32" s="1052"/>
      <c r="AG32" s="1052"/>
      <c r="AH32" s="1052"/>
      <c r="AI32" s="1052"/>
      <c r="AJ32" s="1052"/>
      <c r="AK32" s="1052"/>
      <c r="AL32" s="1052"/>
      <c r="AM32" s="1052"/>
      <c r="AN32" s="1052"/>
      <c r="AO32" s="1052"/>
      <c r="AP32" s="1052"/>
      <c r="AQ32" s="1052"/>
      <c r="AR32" s="1052"/>
      <c r="AS32" s="1052"/>
      <c r="AT32" s="1103"/>
      <c r="AU32" s="1052"/>
      <c r="AV32" s="1052"/>
      <c r="AW32" s="1052"/>
      <c r="AX32" s="1052"/>
      <c r="AY32" s="1052"/>
      <c r="AZ32" s="1052"/>
      <c r="BA32" s="1052"/>
      <c r="BB32" s="1052"/>
      <c r="BC32" s="1052"/>
      <c r="BD32" s="1052"/>
      <c r="BE32" s="1052"/>
      <c r="BF32" s="1052"/>
      <c r="BG32" s="1052"/>
      <c r="BH32" s="1052"/>
      <c r="BI32" s="1103"/>
      <c r="BJ32" s="1106"/>
      <c r="BK32" s="1106"/>
      <c r="BL32" s="1106"/>
      <c r="BM32" s="1106"/>
      <c r="BN32" s="1106"/>
      <c r="BO32" s="1106"/>
      <c r="BP32" s="1106"/>
      <c r="BQ32" s="1106"/>
      <c r="BR32" s="1106"/>
      <c r="BS32" s="1106"/>
      <c r="BT32" s="1106"/>
      <c r="BU32" s="1106"/>
      <c r="BV32" s="1106"/>
      <c r="BW32" s="1106"/>
      <c r="BX32" s="1109"/>
      <c r="BY32" s="1334"/>
      <c r="BZ32" s="1334"/>
      <c r="CA32" s="1334"/>
      <c r="CB32" s="1334"/>
      <c r="CC32" s="1334"/>
      <c r="CD32" s="1334"/>
      <c r="CE32" s="1334"/>
    </row>
    <row r="33" spans="2:83" x14ac:dyDescent="0.15">
      <c r="B33" s="1100"/>
      <c r="C33" s="1052"/>
      <c r="D33" s="1052"/>
      <c r="E33" s="1052"/>
      <c r="F33" s="1052"/>
      <c r="G33" s="1052"/>
      <c r="H33" s="1052"/>
      <c r="I33" s="1052"/>
      <c r="J33" s="1052"/>
      <c r="K33" s="1052"/>
      <c r="L33" s="1052"/>
      <c r="M33" s="1052"/>
      <c r="N33" s="1052"/>
      <c r="O33" s="1052"/>
      <c r="P33" s="1052"/>
      <c r="Q33" s="1111"/>
      <c r="R33" s="1112"/>
      <c r="S33" s="1112"/>
      <c r="T33" s="1112"/>
      <c r="U33" s="1112"/>
      <c r="V33" s="1112"/>
      <c r="W33" s="1112"/>
      <c r="X33" s="1112"/>
      <c r="Y33" s="1112"/>
      <c r="Z33" s="1112"/>
      <c r="AA33" s="1112"/>
      <c r="AB33" s="1112"/>
      <c r="AC33" s="1112"/>
      <c r="AD33" s="1112"/>
      <c r="AE33" s="1103"/>
      <c r="AF33" s="1112"/>
      <c r="AG33" s="1112"/>
      <c r="AH33" s="1112"/>
      <c r="AI33" s="1112"/>
      <c r="AJ33" s="1112"/>
      <c r="AK33" s="1112"/>
      <c r="AL33" s="1112"/>
      <c r="AM33" s="1112"/>
      <c r="AN33" s="1112"/>
      <c r="AO33" s="1112"/>
      <c r="AP33" s="1112"/>
      <c r="AQ33" s="1112"/>
      <c r="AR33" s="1112"/>
      <c r="AS33" s="1112"/>
      <c r="AT33" s="1103"/>
      <c r="AU33" s="1112"/>
      <c r="AV33" s="1112"/>
      <c r="AW33" s="1112"/>
      <c r="AX33" s="1112"/>
      <c r="AY33" s="1112"/>
      <c r="AZ33" s="1112"/>
      <c r="BA33" s="1112"/>
      <c r="BB33" s="1112"/>
      <c r="BC33" s="1112"/>
      <c r="BD33" s="1112"/>
      <c r="BE33" s="1112"/>
      <c r="BF33" s="1112"/>
      <c r="BG33" s="1112"/>
      <c r="BH33" s="1112"/>
      <c r="BI33" s="1113"/>
      <c r="BJ33" s="1052"/>
      <c r="BK33" s="1110"/>
      <c r="BL33" s="1052"/>
      <c r="BM33" s="1052"/>
      <c r="BN33" s="1052"/>
      <c r="BO33" s="1052"/>
      <c r="BP33" s="1052"/>
      <c r="BQ33" s="1052"/>
      <c r="BR33" s="1052"/>
      <c r="BS33" s="1052"/>
      <c r="BT33" s="1052"/>
      <c r="BU33" s="1052"/>
      <c r="BV33" s="1052"/>
      <c r="BW33" s="1052"/>
      <c r="BX33" s="1104"/>
      <c r="BY33" s="1334"/>
      <c r="BZ33" s="1334"/>
      <c r="CA33" s="1334"/>
      <c r="CB33" s="1334"/>
      <c r="CC33" s="1334"/>
      <c r="CD33" s="1334"/>
      <c r="CE33" s="1334"/>
    </row>
    <row r="34" spans="2:83" x14ac:dyDescent="0.15">
      <c r="B34" s="1100"/>
      <c r="C34" s="1052"/>
      <c r="D34" s="1052"/>
      <c r="E34" s="1052"/>
      <c r="F34" s="1052"/>
      <c r="G34" s="1052"/>
      <c r="H34" s="1052"/>
      <c r="I34" s="1052"/>
      <c r="J34" s="1052"/>
      <c r="K34" s="1052"/>
      <c r="L34" s="1052"/>
      <c r="M34" s="1052"/>
      <c r="N34" s="1052"/>
      <c r="O34" s="1052"/>
      <c r="P34" s="1052"/>
      <c r="Q34" s="1102"/>
      <c r="R34" s="1052"/>
      <c r="S34" s="1052"/>
      <c r="T34" s="1052"/>
      <c r="U34" s="1052"/>
      <c r="V34" s="1052"/>
      <c r="W34" s="1052"/>
      <c r="X34" s="1052"/>
      <c r="Y34" s="1052"/>
      <c r="Z34" s="1052"/>
      <c r="AA34" s="1052"/>
      <c r="AB34" s="1052"/>
      <c r="AC34" s="1052"/>
      <c r="AD34" s="1052"/>
      <c r="AE34" s="1103"/>
      <c r="AF34" s="1052"/>
      <c r="AG34" s="1052"/>
      <c r="AH34" s="1052"/>
      <c r="AI34" s="1052"/>
      <c r="AJ34" s="1052"/>
      <c r="AK34" s="1052"/>
      <c r="AL34" s="1052"/>
      <c r="AM34" s="1052"/>
      <c r="AN34" s="1052"/>
      <c r="AO34" s="1052"/>
      <c r="AP34" s="1052"/>
      <c r="AQ34" s="1052"/>
      <c r="AR34" s="1052"/>
      <c r="AS34" s="1052"/>
      <c r="AT34" s="1103"/>
      <c r="AU34" s="1052"/>
      <c r="AV34" s="1052"/>
      <c r="AW34" s="1052"/>
      <c r="AX34" s="1052"/>
      <c r="AY34" s="1052"/>
      <c r="AZ34" s="1052"/>
      <c r="BA34" s="1052"/>
      <c r="BB34" s="1052"/>
      <c r="BC34" s="1052"/>
      <c r="BD34" s="1052"/>
      <c r="BE34" s="1052"/>
      <c r="BF34" s="1052"/>
      <c r="BG34" s="1052"/>
      <c r="BH34" s="1052"/>
      <c r="BI34" s="1103"/>
      <c r="BJ34" s="1052"/>
      <c r="BK34" s="1052"/>
      <c r="BL34" s="1052"/>
      <c r="BM34" s="1052"/>
      <c r="BN34" s="1052"/>
      <c r="BO34" s="1052"/>
      <c r="BP34" s="1052"/>
      <c r="BQ34" s="1052"/>
      <c r="BR34" s="1052"/>
      <c r="BS34" s="1052"/>
      <c r="BT34" s="1052"/>
      <c r="BU34" s="1052"/>
      <c r="BV34" s="1052"/>
      <c r="BW34" s="1052"/>
      <c r="BX34" s="1104"/>
      <c r="BY34" s="1334"/>
      <c r="BZ34" s="1334"/>
      <c r="CA34" s="1334"/>
      <c r="CB34" s="1334"/>
      <c r="CC34" s="1334"/>
      <c r="CD34" s="1334"/>
      <c r="CE34" s="1334"/>
    </row>
    <row r="35" spans="2:83" x14ac:dyDescent="0.15">
      <c r="B35" s="1105"/>
      <c r="C35" s="1106"/>
      <c r="D35" s="1106"/>
      <c r="E35" s="1106"/>
      <c r="F35" s="1106"/>
      <c r="G35" s="1106"/>
      <c r="H35" s="1106"/>
      <c r="I35" s="1106"/>
      <c r="J35" s="1106"/>
      <c r="K35" s="1106"/>
      <c r="L35" s="1106"/>
      <c r="M35" s="1106"/>
      <c r="N35" s="1106"/>
      <c r="O35" s="1106"/>
      <c r="P35" s="1106"/>
      <c r="Q35" s="1107"/>
      <c r="R35" s="1106"/>
      <c r="S35" s="1106"/>
      <c r="T35" s="1106"/>
      <c r="U35" s="1106"/>
      <c r="V35" s="1106"/>
      <c r="W35" s="1106"/>
      <c r="X35" s="1106"/>
      <c r="Y35" s="1106"/>
      <c r="Z35" s="1106"/>
      <c r="AA35" s="1106"/>
      <c r="AB35" s="1106"/>
      <c r="AC35" s="1106"/>
      <c r="AD35" s="1106"/>
      <c r="AE35" s="1108"/>
      <c r="AF35" s="1106"/>
      <c r="AG35" s="1106"/>
      <c r="AH35" s="1106"/>
      <c r="AI35" s="1106"/>
      <c r="AJ35" s="1106"/>
      <c r="AK35" s="1106"/>
      <c r="AL35" s="1106"/>
      <c r="AM35" s="1106"/>
      <c r="AN35" s="1106"/>
      <c r="AO35" s="1106"/>
      <c r="AP35" s="1106"/>
      <c r="AQ35" s="1106"/>
      <c r="AR35" s="1106"/>
      <c r="AS35" s="1106"/>
      <c r="AT35" s="1108"/>
      <c r="AU35" s="1106"/>
      <c r="AV35" s="1106"/>
      <c r="AW35" s="1106"/>
      <c r="AX35" s="1106"/>
      <c r="AY35" s="1106"/>
      <c r="AZ35" s="1106"/>
      <c r="BA35" s="1106"/>
      <c r="BB35" s="1106"/>
      <c r="BC35" s="1106"/>
      <c r="BD35" s="1106"/>
      <c r="BE35" s="1106"/>
      <c r="BF35" s="1106"/>
      <c r="BG35" s="1106"/>
      <c r="BH35" s="1106"/>
      <c r="BI35" s="1108"/>
      <c r="BJ35" s="1106"/>
      <c r="BK35" s="1106"/>
      <c r="BL35" s="1106"/>
      <c r="BM35" s="1106"/>
      <c r="BN35" s="1106"/>
      <c r="BO35" s="1106"/>
      <c r="BP35" s="1106"/>
      <c r="BQ35" s="1106"/>
      <c r="BR35" s="1106"/>
      <c r="BS35" s="1106"/>
      <c r="BT35" s="1106"/>
      <c r="BU35" s="1106"/>
      <c r="BV35" s="1106"/>
      <c r="BW35" s="1106"/>
      <c r="BX35" s="1109"/>
      <c r="BY35" s="1334"/>
      <c r="BZ35" s="1334"/>
      <c r="CA35" s="1334"/>
      <c r="CB35" s="1334"/>
      <c r="CC35" s="1334"/>
      <c r="CD35" s="1334"/>
      <c r="CE35" s="1334"/>
    </row>
    <row r="36" spans="2:83" x14ac:dyDescent="0.15">
      <c r="B36" s="1100"/>
      <c r="C36" s="1052"/>
      <c r="D36" s="1052"/>
      <c r="E36" s="1052"/>
      <c r="F36" s="1052"/>
      <c r="G36" s="1052"/>
      <c r="H36" s="1052"/>
      <c r="I36" s="1052"/>
      <c r="J36" s="1052"/>
      <c r="K36" s="1052"/>
      <c r="L36" s="1052"/>
      <c r="M36" s="1052"/>
      <c r="N36" s="1052"/>
      <c r="O36" s="1052"/>
      <c r="P36" s="1052"/>
      <c r="Q36" s="1102"/>
      <c r="R36" s="1110"/>
      <c r="S36" s="1052"/>
      <c r="T36" s="1052"/>
      <c r="U36" s="1052"/>
      <c r="V36" s="1052"/>
      <c r="W36" s="1052"/>
      <c r="X36" s="1052"/>
      <c r="Y36" s="1052"/>
      <c r="Z36" s="1052"/>
      <c r="AA36" s="1052"/>
      <c r="AB36" s="1052"/>
      <c r="AC36" s="1052"/>
      <c r="AD36" s="1052"/>
      <c r="AE36" s="1103"/>
      <c r="AF36" s="1052"/>
      <c r="AG36" s="1110"/>
      <c r="AH36" s="1052"/>
      <c r="AI36" s="1052"/>
      <c r="AJ36" s="1052"/>
      <c r="AK36" s="1052"/>
      <c r="AL36" s="1052"/>
      <c r="AM36" s="1052"/>
      <c r="AN36" s="1052"/>
      <c r="AO36" s="1052"/>
      <c r="AP36" s="1052"/>
      <c r="AQ36" s="1052"/>
      <c r="AR36" s="1052"/>
      <c r="AS36" s="1052"/>
      <c r="AT36" s="1103"/>
      <c r="AU36" s="1052"/>
      <c r="AV36" s="1110"/>
      <c r="AW36" s="1052"/>
      <c r="AX36" s="1052"/>
      <c r="AY36" s="1052"/>
      <c r="AZ36" s="1052"/>
      <c r="BA36" s="1052"/>
      <c r="BB36" s="1052"/>
      <c r="BC36" s="1052"/>
      <c r="BD36" s="1052"/>
      <c r="BE36" s="1052"/>
      <c r="BF36" s="1052"/>
      <c r="BG36" s="1052"/>
      <c r="BH36" s="1052"/>
      <c r="BI36" s="1103"/>
      <c r="BJ36" s="1052"/>
      <c r="BK36" s="1110"/>
      <c r="BL36" s="1052"/>
      <c r="BM36" s="1052"/>
      <c r="BN36" s="1052"/>
      <c r="BO36" s="1052"/>
      <c r="BP36" s="1052"/>
      <c r="BQ36" s="1052"/>
      <c r="BR36" s="1052"/>
      <c r="BS36" s="1052"/>
      <c r="BT36" s="1052"/>
      <c r="BU36" s="1052"/>
      <c r="BV36" s="1052"/>
      <c r="BW36" s="1052"/>
      <c r="BX36" s="1104"/>
      <c r="BY36" s="1334"/>
      <c r="BZ36" s="1334"/>
      <c r="CA36" s="1334"/>
      <c r="CB36" s="1334"/>
      <c r="CC36" s="1334"/>
      <c r="CD36" s="1334"/>
      <c r="CE36" s="1334"/>
    </row>
    <row r="37" spans="2:83" x14ac:dyDescent="0.15">
      <c r="B37" s="1100"/>
      <c r="C37" s="1052"/>
      <c r="D37" s="1052"/>
      <c r="E37" s="1052"/>
      <c r="F37" s="1052"/>
      <c r="G37" s="1052"/>
      <c r="H37" s="1052"/>
      <c r="I37" s="1052"/>
      <c r="J37" s="1052"/>
      <c r="K37" s="1052"/>
      <c r="L37" s="1052"/>
      <c r="M37" s="1052"/>
      <c r="N37" s="1052"/>
      <c r="O37" s="1052"/>
      <c r="P37" s="1052"/>
      <c r="Q37" s="1102"/>
      <c r="R37" s="1052"/>
      <c r="S37" s="1052"/>
      <c r="T37" s="1052"/>
      <c r="U37" s="1052"/>
      <c r="V37" s="1052"/>
      <c r="W37" s="1052"/>
      <c r="X37" s="1052"/>
      <c r="Y37" s="1052"/>
      <c r="Z37" s="1052"/>
      <c r="AA37" s="1052"/>
      <c r="AB37" s="1052"/>
      <c r="AC37" s="1052"/>
      <c r="AD37" s="1052"/>
      <c r="AE37" s="1103"/>
      <c r="AF37" s="1052"/>
      <c r="AG37" s="1052"/>
      <c r="AH37" s="1052"/>
      <c r="AI37" s="1052"/>
      <c r="AJ37" s="1052"/>
      <c r="AK37" s="1052"/>
      <c r="AL37" s="1052"/>
      <c r="AM37" s="1052"/>
      <c r="AN37" s="1052"/>
      <c r="AO37" s="1052"/>
      <c r="AP37" s="1052"/>
      <c r="AQ37" s="1052"/>
      <c r="AR37" s="1052"/>
      <c r="AS37" s="1052"/>
      <c r="AT37" s="1103"/>
      <c r="AU37" s="1052"/>
      <c r="AV37" s="1052"/>
      <c r="AW37" s="1052"/>
      <c r="AX37" s="1052"/>
      <c r="AY37" s="1052"/>
      <c r="AZ37" s="1052"/>
      <c r="BA37" s="1052"/>
      <c r="BB37" s="1052"/>
      <c r="BC37" s="1052"/>
      <c r="BD37" s="1052"/>
      <c r="BE37" s="1052"/>
      <c r="BF37" s="1052"/>
      <c r="BG37" s="1052"/>
      <c r="BH37" s="1052"/>
      <c r="BI37" s="1103"/>
      <c r="BJ37" s="1052"/>
      <c r="BK37" s="1052"/>
      <c r="BL37" s="1052"/>
      <c r="BM37" s="1052"/>
      <c r="BN37" s="1052"/>
      <c r="BO37" s="1052"/>
      <c r="BP37" s="1052"/>
      <c r="BQ37" s="1052"/>
      <c r="BR37" s="1052"/>
      <c r="BS37" s="1052"/>
      <c r="BT37" s="1052"/>
      <c r="BU37" s="1052"/>
      <c r="BV37" s="1052"/>
      <c r="BW37" s="1052"/>
      <c r="BX37" s="1104"/>
      <c r="BY37" s="1334"/>
      <c r="BZ37" s="1334"/>
      <c r="CA37" s="1334"/>
      <c r="CB37" s="1334"/>
      <c r="CC37" s="1334"/>
      <c r="CD37" s="1334"/>
      <c r="CE37" s="1334"/>
    </row>
    <row r="38" spans="2:83" x14ac:dyDescent="0.15">
      <c r="B38" s="1105"/>
      <c r="C38" s="1106"/>
      <c r="D38" s="1106"/>
      <c r="E38" s="1106"/>
      <c r="F38" s="1106"/>
      <c r="G38" s="1106"/>
      <c r="H38" s="1106"/>
      <c r="I38" s="1106"/>
      <c r="J38" s="1106"/>
      <c r="K38" s="1106"/>
      <c r="L38" s="1106"/>
      <c r="M38" s="1106"/>
      <c r="N38" s="1106"/>
      <c r="O38" s="1106"/>
      <c r="P38" s="1106"/>
      <c r="Q38" s="1107"/>
      <c r="R38" s="1106"/>
      <c r="S38" s="1106"/>
      <c r="T38" s="1106"/>
      <c r="U38" s="1106"/>
      <c r="V38" s="1106"/>
      <c r="W38" s="1106"/>
      <c r="X38" s="1106"/>
      <c r="Y38" s="1106"/>
      <c r="Z38" s="1106"/>
      <c r="AA38" s="1106"/>
      <c r="AB38" s="1106"/>
      <c r="AC38" s="1106"/>
      <c r="AD38" s="1106"/>
      <c r="AE38" s="1108"/>
      <c r="AF38" s="1106"/>
      <c r="AG38" s="1106"/>
      <c r="AH38" s="1106"/>
      <c r="AI38" s="1106"/>
      <c r="AJ38" s="1106"/>
      <c r="AK38" s="1106"/>
      <c r="AL38" s="1106"/>
      <c r="AM38" s="1106"/>
      <c r="AN38" s="1106"/>
      <c r="AO38" s="1106"/>
      <c r="AP38" s="1106"/>
      <c r="AQ38" s="1106"/>
      <c r="AR38" s="1106"/>
      <c r="AS38" s="1106"/>
      <c r="AT38" s="1108"/>
      <c r="AU38" s="1106"/>
      <c r="AV38" s="1106"/>
      <c r="AW38" s="1106"/>
      <c r="AX38" s="1106"/>
      <c r="AY38" s="1106"/>
      <c r="AZ38" s="1106"/>
      <c r="BA38" s="1106"/>
      <c r="BB38" s="1106"/>
      <c r="BC38" s="1106"/>
      <c r="BD38" s="1106"/>
      <c r="BE38" s="1106"/>
      <c r="BF38" s="1106"/>
      <c r="BG38" s="1106"/>
      <c r="BH38" s="1106"/>
      <c r="BI38" s="1108"/>
      <c r="BJ38" s="1106"/>
      <c r="BK38" s="1106"/>
      <c r="BL38" s="1106"/>
      <c r="BM38" s="1106"/>
      <c r="BN38" s="1106"/>
      <c r="BO38" s="1106"/>
      <c r="BP38" s="1106"/>
      <c r="BQ38" s="1106"/>
      <c r="BR38" s="1106"/>
      <c r="BS38" s="1106"/>
      <c r="BT38" s="1106"/>
      <c r="BU38" s="1106"/>
      <c r="BV38" s="1106"/>
      <c r="BW38" s="1106"/>
      <c r="BX38" s="1109"/>
      <c r="BY38" s="1334"/>
      <c r="BZ38" s="1334"/>
      <c r="CA38" s="1334"/>
      <c r="CB38" s="1334"/>
      <c r="CC38" s="1334"/>
      <c r="CD38" s="1334"/>
      <c r="CE38" s="1334"/>
    </row>
    <row r="39" spans="2:83" x14ac:dyDescent="0.15">
      <c r="B39" s="1100"/>
      <c r="C39" s="1052"/>
      <c r="D39" s="1052"/>
      <c r="E39" s="1052"/>
      <c r="F39" s="1052"/>
      <c r="G39" s="1052"/>
      <c r="H39" s="1052"/>
      <c r="I39" s="1052"/>
      <c r="J39" s="1052"/>
      <c r="K39" s="1052"/>
      <c r="L39" s="1052"/>
      <c r="M39" s="1052"/>
      <c r="N39" s="1052"/>
      <c r="O39" s="1052"/>
      <c r="P39" s="1052"/>
      <c r="Q39" s="1102"/>
      <c r="R39" s="1110"/>
      <c r="S39" s="1052"/>
      <c r="T39" s="1052"/>
      <c r="U39" s="1052"/>
      <c r="V39" s="1052"/>
      <c r="W39" s="1052"/>
      <c r="X39" s="1052"/>
      <c r="Y39" s="1052"/>
      <c r="Z39" s="1052"/>
      <c r="AA39" s="1052"/>
      <c r="AB39" s="1052"/>
      <c r="AC39" s="1052"/>
      <c r="AD39" s="1052"/>
      <c r="AE39" s="1103"/>
      <c r="AF39" s="1052"/>
      <c r="AG39" s="1110"/>
      <c r="AH39" s="1052"/>
      <c r="AI39" s="1052"/>
      <c r="AJ39" s="1052"/>
      <c r="AK39" s="1052"/>
      <c r="AL39" s="1052"/>
      <c r="AM39" s="1052"/>
      <c r="AN39" s="1052"/>
      <c r="AO39" s="1052"/>
      <c r="AP39" s="1052"/>
      <c r="AQ39" s="1052"/>
      <c r="AR39" s="1052"/>
      <c r="AS39" s="1052"/>
      <c r="AT39" s="1103"/>
      <c r="AU39" s="1052"/>
      <c r="AV39" s="1110"/>
      <c r="AW39" s="1052"/>
      <c r="AX39" s="1052"/>
      <c r="AY39" s="1052"/>
      <c r="AZ39" s="1052"/>
      <c r="BA39" s="1052"/>
      <c r="BB39" s="1052"/>
      <c r="BC39" s="1052"/>
      <c r="BD39" s="1052"/>
      <c r="BE39" s="1052"/>
      <c r="BF39" s="1052"/>
      <c r="BG39" s="1052"/>
      <c r="BH39" s="1052"/>
      <c r="BI39" s="1103"/>
      <c r="BJ39" s="1052"/>
      <c r="BK39" s="1110"/>
      <c r="BL39" s="1052"/>
      <c r="BM39" s="1052"/>
      <c r="BN39" s="1052"/>
      <c r="BO39" s="1052"/>
      <c r="BP39" s="1052"/>
      <c r="BQ39" s="1052"/>
      <c r="BR39" s="1052"/>
      <c r="BS39" s="1052"/>
      <c r="BT39" s="1052"/>
      <c r="BU39" s="1052"/>
      <c r="BV39" s="1052"/>
      <c r="BW39" s="1052"/>
      <c r="BX39" s="1104"/>
      <c r="BY39" s="1334"/>
      <c r="BZ39" s="1334"/>
      <c r="CA39" s="1334"/>
      <c r="CB39" s="1334"/>
      <c r="CC39" s="1334"/>
      <c r="CD39" s="1334"/>
      <c r="CE39" s="1334"/>
    </row>
    <row r="40" spans="2:83" x14ac:dyDescent="0.15">
      <c r="B40" s="1100"/>
      <c r="C40" s="1052"/>
      <c r="D40" s="1052"/>
      <c r="E40" s="1052"/>
      <c r="F40" s="1052"/>
      <c r="G40" s="1052"/>
      <c r="H40" s="1052"/>
      <c r="I40" s="1052"/>
      <c r="J40" s="1052"/>
      <c r="K40" s="1052"/>
      <c r="L40" s="1052"/>
      <c r="M40" s="1052"/>
      <c r="N40" s="1052"/>
      <c r="O40" s="1052"/>
      <c r="P40" s="1052"/>
      <c r="Q40" s="1102"/>
      <c r="R40" s="1052"/>
      <c r="S40" s="1052"/>
      <c r="T40" s="1052"/>
      <c r="U40" s="1052"/>
      <c r="V40" s="1052"/>
      <c r="W40" s="1052"/>
      <c r="X40" s="1052"/>
      <c r="Y40" s="1052"/>
      <c r="Z40" s="1052"/>
      <c r="AA40" s="1052"/>
      <c r="AB40" s="1052"/>
      <c r="AC40" s="1052"/>
      <c r="AD40" s="1052"/>
      <c r="AE40" s="1103"/>
      <c r="AF40" s="1052"/>
      <c r="AG40" s="1052"/>
      <c r="AH40" s="1052"/>
      <c r="AI40" s="1052"/>
      <c r="AJ40" s="1052"/>
      <c r="AK40" s="1052"/>
      <c r="AL40" s="1052"/>
      <c r="AM40" s="1052"/>
      <c r="AN40" s="1052"/>
      <c r="AO40" s="1052"/>
      <c r="AP40" s="1052"/>
      <c r="AQ40" s="1052"/>
      <c r="AR40" s="1052"/>
      <c r="AS40" s="1052"/>
      <c r="AT40" s="1103"/>
      <c r="AU40" s="1052"/>
      <c r="AV40" s="1052"/>
      <c r="AW40" s="1052"/>
      <c r="AX40" s="1052"/>
      <c r="AY40" s="1052"/>
      <c r="AZ40" s="1052"/>
      <c r="BA40" s="1052"/>
      <c r="BB40" s="1052"/>
      <c r="BC40" s="1052"/>
      <c r="BD40" s="1052"/>
      <c r="BE40" s="1052"/>
      <c r="BF40" s="1052"/>
      <c r="BG40" s="1052"/>
      <c r="BH40" s="1052"/>
      <c r="BI40" s="1103"/>
      <c r="BJ40" s="1052"/>
      <c r="BK40" s="1052"/>
      <c r="BL40" s="1052"/>
      <c r="BM40" s="1052"/>
      <c r="BN40" s="1052"/>
      <c r="BO40" s="1052"/>
      <c r="BP40" s="1052"/>
      <c r="BQ40" s="1052"/>
      <c r="BR40" s="1052"/>
      <c r="BS40" s="1052"/>
      <c r="BT40" s="1052"/>
      <c r="BU40" s="1052"/>
      <c r="BV40" s="1052"/>
      <c r="BW40" s="1052"/>
      <c r="BX40" s="1104"/>
      <c r="BY40" s="1334"/>
      <c r="BZ40" s="1334"/>
      <c r="CA40" s="1334"/>
      <c r="CB40" s="1334"/>
      <c r="CC40" s="1334"/>
      <c r="CD40" s="1334"/>
      <c r="CE40" s="1334"/>
    </row>
    <row r="41" spans="2:83" x14ac:dyDescent="0.15">
      <c r="B41" s="1105"/>
      <c r="C41" s="1106"/>
      <c r="D41" s="1106"/>
      <c r="E41" s="1106"/>
      <c r="F41" s="1106"/>
      <c r="G41" s="1106"/>
      <c r="H41" s="1106"/>
      <c r="I41" s="1106"/>
      <c r="J41" s="1106"/>
      <c r="K41" s="1106"/>
      <c r="L41" s="1106"/>
      <c r="M41" s="1106"/>
      <c r="N41" s="1106"/>
      <c r="O41" s="1106"/>
      <c r="P41" s="1106"/>
      <c r="Q41" s="1107"/>
      <c r="R41" s="1106"/>
      <c r="S41" s="1106"/>
      <c r="T41" s="1106"/>
      <c r="U41" s="1106"/>
      <c r="V41" s="1106"/>
      <c r="W41" s="1106"/>
      <c r="X41" s="1106"/>
      <c r="Y41" s="1106"/>
      <c r="Z41" s="1106"/>
      <c r="AA41" s="1106"/>
      <c r="AB41" s="1106"/>
      <c r="AC41" s="1106"/>
      <c r="AD41" s="1106"/>
      <c r="AE41" s="1108"/>
      <c r="AF41" s="1106"/>
      <c r="AG41" s="1106"/>
      <c r="AH41" s="1106"/>
      <c r="AI41" s="1106"/>
      <c r="AJ41" s="1106"/>
      <c r="AK41" s="1106"/>
      <c r="AL41" s="1106"/>
      <c r="AM41" s="1106"/>
      <c r="AN41" s="1106"/>
      <c r="AO41" s="1106"/>
      <c r="AP41" s="1106"/>
      <c r="AQ41" s="1106"/>
      <c r="AR41" s="1106"/>
      <c r="AS41" s="1106"/>
      <c r="AT41" s="1108"/>
      <c r="AU41" s="1106"/>
      <c r="AV41" s="1106"/>
      <c r="AW41" s="1106"/>
      <c r="AX41" s="1106"/>
      <c r="AY41" s="1106"/>
      <c r="AZ41" s="1106"/>
      <c r="BA41" s="1106"/>
      <c r="BB41" s="1106"/>
      <c r="BC41" s="1106"/>
      <c r="BD41" s="1106"/>
      <c r="BE41" s="1106"/>
      <c r="BF41" s="1106"/>
      <c r="BG41" s="1106"/>
      <c r="BH41" s="1106"/>
      <c r="BI41" s="1108"/>
      <c r="BJ41" s="1106"/>
      <c r="BK41" s="1106"/>
      <c r="BL41" s="1106"/>
      <c r="BM41" s="1106"/>
      <c r="BN41" s="1106"/>
      <c r="BO41" s="1106"/>
      <c r="BP41" s="1106"/>
      <c r="BQ41" s="1106"/>
      <c r="BR41" s="1106"/>
      <c r="BS41" s="1106"/>
      <c r="BT41" s="1106"/>
      <c r="BU41" s="1106"/>
      <c r="BV41" s="1106"/>
      <c r="BW41" s="1106"/>
      <c r="BX41" s="1109"/>
      <c r="BY41" s="1334"/>
      <c r="BZ41" s="1334"/>
      <c r="CA41" s="1334"/>
      <c r="CB41" s="1334"/>
      <c r="CC41" s="1334"/>
      <c r="CD41" s="1334"/>
      <c r="CE41" s="1334"/>
    </row>
    <row r="42" spans="2:83" x14ac:dyDescent="0.15">
      <c r="B42" s="1100"/>
      <c r="C42" s="1052"/>
      <c r="D42" s="1052"/>
      <c r="E42" s="1052"/>
      <c r="F42" s="1052"/>
      <c r="G42" s="1052"/>
      <c r="H42" s="1052"/>
      <c r="I42" s="1052"/>
      <c r="J42" s="1052"/>
      <c r="K42" s="1052"/>
      <c r="L42" s="1052"/>
      <c r="M42" s="1052"/>
      <c r="N42" s="1052"/>
      <c r="O42" s="1052"/>
      <c r="P42" s="1052"/>
      <c r="Q42" s="1102"/>
      <c r="R42" s="1110"/>
      <c r="S42" s="1052"/>
      <c r="T42" s="1052"/>
      <c r="U42" s="1052"/>
      <c r="V42" s="1052"/>
      <c r="W42" s="1052"/>
      <c r="X42" s="1052"/>
      <c r="Y42" s="1052"/>
      <c r="Z42" s="1052"/>
      <c r="AA42" s="1052"/>
      <c r="AB42" s="1052"/>
      <c r="AC42" s="1052"/>
      <c r="AD42" s="1052"/>
      <c r="AE42" s="1103"/>
      <c r="AF42" s="1052"/>
      <c r="AG42" s="1110"/>
      <c r="AH42" s="1052"/>
      <c r="AI42" s="1052"/>
      <c r="AJ42" s="1052"/>
      <c r="AK42" s="1052"/>
      <c r="AL42" s="1052"/>
      <c r="AM42" s="1052"/>
      <c r="AN42" s="1052"/>
      <c r="AO42" s="1052"/>
      <c r="AP42" s="1052"/>
      <c r="AQ42" s="1052"/>
      <c r="AR42" s="1052"/>
      <c r="AS42" s="1052"/>
      <c r="AT42" s="1103"/>
      <c r="AU42" s="1052"/>
      <c r="AV42" s="1110"/>
      <c r="AW42" s="1052"/>
      <c r="AX42" s="1052"/>
      <c r="AY42" s="1052"/>
      <c r="AZ42" s="1052"/>
      <c r="BA42" s="1052"/>
      <c r="BB42" s="1052"/>
      <c r="BC42" s="1052"/>
      <c r="BD42" s="1052"/>
      <c r="BE42" s="1052"/>
      <c r="BF42" s="1052"/>
      <c r="BG42" s="1052"/>
      <c r="BH42" s="1052"/>
      <c r="BI42" s="1103"/>
      <c r="BJ42" s="1052"/>
      <c r="BK42" s="1110"/>
      <c r="BL42" s="1052"/>
      <c r="BM42" s="1052"/>
      <c r="BN42" s="1052"/>
      <c r="BO42" s="1052"/>
      <c r="BP42" s="1052"/>
      <c r="BQ42" s="1052"/>
      <c r="BR42" s="1052"/>
      <c r="BS42" s="1052"/>
      <c r="BT42" s="1052"/>
      <c r="BU42" s="1052"/>
      <c r="BV42" s="1052"/>
      <c r="BW42" s="1052"/>
      <c r="BX42" s="1104"/>
      <c r="BY42" s="1334"/>
      <c r="BZ42" s="1334"/>
      <c r="CA42" s="1334"/>
      <c r="CB42" s="1334"/>
      <c r="CC42" s="1334"/>
      <c r="CD42" s="1334"/>
      <c r="CE42" s="1334"/>
    </row>
    <row r="43" spans="2:83" x14ac:dyDescent="0.15">
      <c r="B43" s="1100"/>
      <c r="C43" s="1052"/>
      <c r="D43" s="1052"/>
      <c r="E43" s="1052"/>
      <c r="F43" s="1052"/>
      <c r="G43" s="1052"/>
      <c r="H43" s="1052"/>
      <c r="I43" s="1052"/>
      <c r="J43" s="1052"/>
      <c r="K43" s="1052"/>
      <c r="L43" s="1052"/>
      <c r="M43" s="1052"/>
      <c r="N43" s="1052"/>
      <c r="O43" s="1052"/>
      <c r="P43" s="1052"/>
      <c r="Q43" s="1102"/>
      <c r="R43" s="1052"/>
      <c r="S43" s="1052"/>
      <c r="T43" s="1052"/>
      <c r="U43" s="1052"/>
      <c r="V43" s="1052"/>
      <c r="W43" s="1052"/>
      <c r="X43" s="1052"/>
      <c r="Y43" s="1052"/>
      <c r="Z43" s="1052"/>
      <c r="AA43" s="1052"/>
      <c r="AB43" s="1052"/>
      <c r="AC43" s="1052"/>
      <c r="AD43" s="1052"/>
      <c r="AE43" s="1103"/>
      <c r="AF43" s="1052"/>
      <c r="AG43" s="1052"/>
      <c r="AH43" s="1052"/>
      <c r="AI43" s="1052"/>
      <c r="AJ43" s="1052"/>
      <c r="AK43" s="1052"/>
      <c r="AL43" s="1052"/>
      <c r="AM43" s="1052"/>
      <c r="AN43" s="1052"/>
      <c r="AO43" s="1052"/>
      <c r="AP43" s="1052"/>
      <c r="AQ43" s="1052"/>
      <c r="AR43" s="1052"/>
      <c r="AS43" s="1052"/>
      <c r="AT43" s="1103"/>
      <c r="AU43" s="1052"/>
      <c r="AV43" s="1052"/>
      <c r="AW43" s="1052"/>
      <c r="AX43" s="1052"/>
      <c r="AY43" s="1052"/>
      <c r="AZ43" s="1052"/>
      <c r="BA43" s="1052"/>
      <c r="BB43" s="1052"/>
      <c r="BC43" s="1052"/>
      <c r="BD43" s="1052"/>
      <c r="BE43" s="1052"/>
      <c r="BF43" s="1052"/>
      <c r="BG43" s="1052"/>
      <c r="BH43" s="1052"/>
      <c r="BI43" s="1103"/>
      <c r="BJ43" s="1052"/>
      <c r="BK43" s="1052"/>
      <c r="BL43" s="1052"/>
      <c r="BM43" s="1052"/>
      <c r="BN43" s="1052"/>
      <c r="BO43" s="1052"/>
      <c r="BP43" s="1052"/>
      <c r="BQ43" s="1052"/>
      <c r="BR43" s="1052"/>
      <c r="BS43" s="1052"/>
      <c r="BT43" s="1052"/>
      <c r="BU43" s="1052"/>
      <c r="BV43" s="1052"/>
      <c r="BW43" s="1052"/>
      <c r="BX43" s="1104"/>
      <c r="BY43" s="1334"/>
      <c r="BZ43" s="1334"/>
      <c r="CA43" s="1334"/>
      <c r="CB43" s="1334"/>
      <c r="CC43" s="1334"/>
      <c r="CD43" s="1334"/>
      <c r="CE43" s="1334"/>
    </row>
    <row r="44" spans="2:83" x14ac:dyDescent="0.15">
      <c r="B44" s="1105"/>
      <c r="C44" s="1106"/>
      <c r="D44" s="1106"/>
      <c r="E44" s="1106"/>
      <c r="F44" s="1106"/>
      <c r="G44" s="1106"/>
      <c r="H44" s="1106"/>
      <c r="I44" s="1106"/>
      <c r="J44" s="1106"/>
      <c r="K44" s="1106"/>
      <c r="L44" s="1106"/>
      <c r="M44" s="1106"/>
      <c r="N44" s="1106"/>
      <c r="O44" s="1106"/>
      <c r="P44" s="1106"/>
      <c r="Q44" s="1107"/>
      <c r="R44" s="1106"/>
      <c r="S44" s="1106"/>
      <c r="T44" s="1106"/>
      <c r="U44" s="1106"/>
      <c r="V44" s="1106"/>
      <c r="W44" s="1106"/>
      <c r="X44" s="1106"/>
      <c r="Y44" s="1106"/>
      <c r="Z44" s="1106"/>
      <c r="AA44" s="1106"/>
      <c r="AB44" s="1106"/>
      <c r="AC44" s="1106"/>
      <c r="AD44" s="1106"/>
      <c r="AE44" s="1108"/>
      <c r="AF44" s="1106"/>
      <c r="AG44" s="1106"/>
      <c r="AH44" s="1106"/>
      <c r="AI44" s="1106"/>
      <c r="AJ44" s="1106"/>
      <c r="AK44" s="1106"/>
      <c r="AL44" s="1106"/>
      <c r="AM44" s="1106"/>
      <c r="AN44" s="1106"/>
      <c r="AO44" s="1106"/>
      <c r="AP44" s="1106"/>
      <c r="AQ44" s="1106"/>
      <c r="AR44" s="1106"/>
      <c r="AS44" s="1106"/>
      <c r="AT44" s="1108"/>
      <c r="AU44" s="1106"/>
      <c r="AV44" s="1106"/>
      <c r="AW44" s="1106"/>
      <c r="AX44" s="1106"/>
      <c r="AY44" s="1106"/>
      <c r="AZ44" s="1106"/>
      <c r="BA44" s="1106"/>
      <c r="BB44" s="1106"/>
      <c r="BC44" s="1106"/>
      <c r="BD44" s="1106"/>
      <c r="BE44" s="1106"/>
      <c r="BF44" s="1106"/>
      <c r="BG44" s="1106"/>
      <c r="BH44" s="1106"/>
      <c r="BI44" s="1108"/>
      <c r="BJ44" s="1106"/>
      <c r="BK44" s="1106"/>
      <c r="BL44" s="1106"/>
      <c r="BM44" s="1106"/>
      <c r="BN44" s="1106"/>
      <c r="BO44" s="1106"/>
      <c r="BP44" s="1106"/>
      <c r="BQ44" s="1106"/>
      <c r="BR44" s="1106"/>
      <c r="BS44" s="1106"/>
      <c r="BT44" s="1106"/>
      <c r="BU44" s="1106"/>
      <c r="BV44" s="1106"/>
      <c r="BW44" s="1106"/>
      <c r="BX44" s="1109"/>
      <c r="BY44" s="1334"/>
      <c r="BZ44" s="1334"/>
      <c r="CA44" s="1334"/>
      <c r="CB44" s="1334"/>
      <c r="CC44" s="1334"/>
      <c r="CD44" s="1334"/>
      <c r="CE44" s="1334"/>
    </row>
    <row r="45" spans="2:83" x14ac:dyDescent="0.15">
      <c r="B45" s="1100"/>
      <c r="C45" s="1052"/>
      <c r="D45" s="1052"/>
      <c r="E45" s="1052"/>
      <c r="F45" s="1052"/>
      <c r="G45" s="1052"/>
      <c r="H45" s="1052"/>
      <c r="I45" s="1052"/>
      <c r="J45" s="1052"/>
      <c r="K45" s="1052"/>
      <c r="L45" s="1052"/>
      <c r="M45" s="1052"/>
      <c r="N45" s="1052"/>
      <c r="O45" s="1052"/>
      <c r="P45" s="1052"/>
      <c r="Q45" s="1102"/>
      <c r="R45" s="1110"/>
      <c r="S45" s="1052"/>
      <c r="T45" s="1052"/>
      <c r="U45" s="1052"/>
      <c r="V45" s="1052"/>
      <c r="W45" s="1052"/>
      <c r="X45" s="1052"/>
      <c r="Y45" s="1052"/>
      <c r="Z45" s="1052"/>
      <c r="AA45" s="1052"/>
      <c r="AB45" s="1052"/>
      <c r="AC45" s="1052"/>
      <c r="AD45" s="1052"/>
      <c r="AE45" s="1103"/>
      <c r="AF45" s="1052"/>
      <c r="AG45" s="1110"/>
      <c r="AH45" s="1052"/>
      <c r="AI45" s="1052"/>
      <c r="AJ45" s="1052"/>
      <c r="AK45" s="1052"/>
      <c r="AL45" s="1052"/>
      <c r="AM45" s="1052"/>
      <c r="AN45" s="1052"/>
      <c r="AO45" s="1052"/>
      <c r="AP45" s="1052"/>
      <c r="AQ45" s="1052"/>
      <c r="AR45" s="1052"/>
      <c r="AS45" s="1052"/>
      <c r="AT45" s="1103"/>
      <c r="AU45" s="1052"/>
      <c r="AV45" s="1110"/>
      <c r="AW45" s="1052"/>
      <c r="AX45" s="1052"/>
      <c r="AY45" s="1052"/>
      <c r="AZ45" s="1052"/>
      <c r="BA45" s="1052"/>
      <c r="BB45" s="1052"/>
      <c r="BC45" s="1052"/>
      <c r="BD45" s="1052"/>
      <c r="BE45" s="1052"/>
      <c r="BF45" s="1052"/>
      <c r="BG45" s="1052"/>
      <c r="BH45" s="1052"/>
      <c r="BI45" s="1103"/>
      <c r="BJ45" s="1052"/>
      <c r="BK45" s="1110"/>
      <c r="BL45" s="1052"/>
      <c r="BM45" s="1052"/>
      <c r="BN45" s="1052"/>
      <c r="BO45" s="1052"/>
      <c r="BP45" s="1052"/>
      <c r="BQ45" s="1052"/>
      <c r="BR45" s="1052"/>
      <c r="BS45" s="1052"/>
      <c r="BT45" s="1052"/>
      <c r="BU45" s="1052"/>
      <c r="BV45" s="1052"/>
      <c r="BW45" s="1052"/>
      <c r="BX45" s="1104"/>
      <c r="BY45" s="1334"/>
      <c r="BZ45" s="1334"/>
      <c r="CA45" s="1334"/>
      <c r="CB45" s="1334"/>
      <c r="CC45" s="1334"/>
      <c r="CD45" s="1334"/>
      <c r="CE45" s="1334"/>
    </row>
    <row r="46" spans="2:83" x14ac:dyDescent="0.15">
      <c r="B46" s="1100"/>
      <c r="C46" s="1052"/>
      <c r="D46" s="1052"/>
      <c r="E46" s="1052"/>
      <c r="F46" s="1052"/>
      <c r="G46" s="1052"/>
      <c r="H46" s="1052"/>
      <c r="I46" s="1052"/>
      <c r="J46" s="1052"/>
      <c r="K46" s="1052"/>
      <c r="L46" s="1052"/>
      <c r="M46" s="1052"/>
      <c r="N46" s="1052"/>
      <c r="O46" s="1052"/>
      <c r="P46" s="1052"/>
      <c r="Q46" s="1102"/>
      <c r="R46" s="1052"/>
      <c r="S46" s="1052"/>
      <c r="T46" s="1052"/>
      <c r="U46" s="1052"/>
      <c r="V46" s="1052"/>
      <c r="W46" s="1052"/>
      <c r="X46" s="1052"/>
      <c r="Y46" s="1052"/>
      <c r="Z46" s="1052"/>
      <c r="AA46" s="1052"/>
      <c r="AB46" s="1052"/>
      <c r="AC46" s="1052"/>
      <c r="AD46" s="1052"/>
      <c r="AE46" s="1103"/>
      <c r="AF46" s="1052"/>
      <c r="AG46" s="1052"/>
      <c r="AH46" s="1052"/>
      <c r="AI46" s="1052"/>
      <c r="AJ46" s="1052"/>
      <c r="AK46" s="1052"/>
      <c r="AL46" s="1052"/>
      <c r="AM46" s="1052"/>
      <c r="AN46" s="1052"/>
      <c r="AO46" s="1052"/>
      <c r="AP46" s="1052"/>
      <c r="AQ46" s="1052"/>
      <c r="AR46" s="1052"/>
      <c r="AS46" s="1052"/>
      <c r="AT46" s="1103"/>
      <c r="AU46" s="1052"/>
      <c r="AV46" s="1052"/>
      <c r="AW46" s="1052"/>
      <c r="AX46" s="1052"/>
      <c r="AY46" s="1052"/>
      <c r="AZ46" s="1052"/>
      <c r="BA46" s="1052"/>
      <c r="BB46" s="1052"/>
      <c r="BC46" s="1052"/>
      <c r="BD46" s="1052"/>
      <c r="BE46" s="1052"/>
      <c r="BF46" s="1052"/>
      <c r="BG46" s="1052"/>
      <c r="BH46" s="1052"/>
      <c r="BI46" s="1103"/>
      <c r="BJ46" s="1052"/>
      <c r="BK46" s="1052"/>
      <c r="BL46" s="1052"/>
      <c r="BM46" s="1052"/>
      <c r="BN46" s="1052"/>
      <c r="BO46" s="1052"/>
      <c r="BP46" s="1052"/>
      <c r="BQ46" s="1052"/>
      <c r="BR46" s="1052"/>
      <c r="BS46" s="1052"/>
      <c r="BT46" s="1052"/>
      <c r="BU46" s="1052"/>
      <c r="BV46" s="1052"/>
      <c r="BW46" s="1052"/>
      <c r="BX46" s="1104"/>
      <c r="BY46" s="1334"/>
      <c r="BZ46" s="1334"/>
      <c r="CA46" s="1334"/>
      <c r="CB46" s="1334"/>
      <c r="CC46" s="1334"/>
      <c r="CD46" s="1334"/>
      <c r="CE46" s="1334"/>
    </row>
    <row r="47" spans="2:83" x14ac:dyDescent="0.15">
      <c r="B47" s="1105"/>
      <c r="C47" s="1106"/>
      <c r="D47" s="1106"/>
      <c r="E47" s="1106"/>
      <c r="F47" s="1106"/>
      <c r="G47" s="1106"/>
      <c r="H47" s="1106"/>
      <c r="I47" s="1106"/>
      <c r="J47" s="1106"/>
      <c r="K47" s="1106"/>
      <c r="L47" s="1106"/>
      <c r="M47" s="1106"/>
      <c r="N47" s="1106"/>
      <c r="O47" s="1106"/>
      <c r="P47" s="1106"/>
      <c r="Q47" s="1107"/>
      <c r="R47" s="1106"/>
      <c r="S47" s="1106"/>
      <c r="T47" s="1106"/>
      <c r="U47" s="1106"/>
      <c r="V47" s="1106"/>
      <c r="W47" s="1106"/>
      <c r="X47" s="1106"/>
      <c r="Y47" s="1106"/>
      <c r="Z47" s="1106"/>
      <c r="AA47" s="1106"/>
      <c r="AB47" s="1106"/>
      <c r="AC47" s="1106"/>
      <c r="AD47" s="1106"/>
      <c r="AE47" s="1108"/>
      <c r="AF47" s="1106"/>
      <c r="AG47" s="1106"/>
      <c r="AH47" s="1106"/>
      <c r="AI47" s="1106"/>
      <c r="AJ47" s="1106"/>
      <c r="AK47" s="1106"/>
      <c r="AL47" s="1106"/>
      <c r="AM47" s="1106"/>
      <c r="AN47" s="1106"/>
      <c r="AO47" s="1106"/>
      <c r="AP47" s="1106"/>
      <c r="AQ47" s="1106"/>
      <c r="AR47" s="1106"/>
      <c r="AS47" s="1106"/>
      <c r="AT47" s="1108"/>
      <c r="AU47" s="1106"/>
      <c r="AV47" s="1106"/>
      <c r="AW47" s="1106"/>
      <c r="AX47" s="1106"/>
      <c r="AY47" s="1106"/>
      <c r="AZ47" s="1106"/>
      <c r="BA47" s="1106"/>
      <c r="BB47" s="1106"/>
      <c r="BC47" s="1106"/>
      <c r="BD47" s="1106"/>
      <c r="BE47" s="1106"/>
      <c r="BF47" s="1106"/>
      <c r="BG47" s="1106"/>
      <c r="BH47" s="1106"/>
      <c r="BI47" s="1108"/>
      <c r="BJ47" s="1106"/>
      <c r="BK47" s="1106"/>
      <c r="BL47" s="1106"/>
      <c r="BM47" s="1106"/>
      <c r="BN47" s="1106"/>
      <c r="BO47" s="1106"/>
      <c r="BP47" s="1106"/>
      <c r="BQ47" s="1106"/>
      <c r="BR47" s="1106"/>
      <c r="BS47" s="1106"/>
      <c r="BT47" s="1106"/>
      <c r="BU47" s="1106"/>
      <c r="BV47" s="1106"/>
      <c r="BW47" s="1106"/>
      <c r="BX47" s="1109"/>
      <c r="BY47" s="1334"/>
      <c r="BZ47" s="1334"/>
      <c r="CA47" s="1334"/>
      <c r="CB47" s="1334"/>
      <c r="CC47" s="1334"/>
      <c r="CD47" s="1334"/>
      <c r="CE47" s="1334"/>
    </row>
    <row r="48" spans="2:83" x14ac:dyDescent="0.15">
      <c r="B48" s="1100"/>
      <c r="C48" s="1052"/>
      <c r="D48" s="1052"/>
      <c r="E48" s="1052"/>
      <c r="F48" s="1052"/>
      <c r="G48" s="1052"/>
      <c r="H48" s="1052"/>
      <c r="I48" s="1052"/>
      <c r="J48" s="1052"/>
      <c r="K48" s="1052"/>
      <c r="L48" s="1052"/>
      <c r="M48" s="1052"/>
      <c r="N48" s="1052"/>
      <c r="O48" s="1052"/>
      <c r="P48" s="1052"/>
      <c r="Q48" s="1102"/>
      <c r="R48" s="1110"/>
      <c r="S48" s="1052"/>
      <c r="T48" s="1052"/>
      <c r="U48" s="1052"/>
      <c r="V48" s="1052"/>
      <c r="W48" s="1052"/>
      <c r="X48" s="1052"/>
      <c r="Y48" s="1052"/>
      <c r="Z48" s="1052"/>
      <c r="AA48" s="1052"/>
      <c r="AB48" s="1052"/>
      <c r="AC48" s="1052"/>
      <c r="AD48" s="1052"/>
      <c r="AE48" s="1103"/>
      <c r="AF48" s="1052"/>
      <c r="AG48" s="1110"/>
      <c r="AH48" s="1052"/>
      <c r="AI48" s="1052"/>
      <c r="AJ48" s="1052"/>
      <c r="AK48" s="1052"/>
      <c r="AL48" s="1052"/>
      <c r="AM48" s="1052"/>
      <c r="AN48" s="1052"/>
      <c r="AO48" s="1052"/>
      <c r="AP48" s="1052"/>
      <c r="AQ48" s="1052"/>
      <c r="AR48" s="1052"/>
      <c r="AS48" s="1052"/>
      <c r="AT48" s="1103"/>
      <c r="AU48" s="1052"/>
      <c r="AV48" s="1110"/>
      <c r="AW48" s="1052"/>
      <c r="AX48" s="1052"/>
      <c r="AY48" s="1052"/>
      <c r="AZ48" s="1052"/>
      <c r="BA48" s="1052"/>
      <c r="BB48" s="1052"/>
      <c r="BC48" s="1052"/>
      <c r="BD48" s="1052"/>
      <c r="BE48" s="1052"/>
      <c r="BF48" s="1052"/>
      <c r="BG48" s="1052"/>
      <c r="BH48" s="1052"/>
      <c r="BI48" s="1103"/>
      <c r="BJ48" s="1052"/>
      <c r="BK48" s="1110"/>
      <c r="BL48" s="1052"/>
      <c r="BM48" s="1052"/>
      <c r="BN48" s="1052"/>
      <c r="BO48" s="1052"/>
      <c r="BP48" s="1052"/>
      <c r="BQ48" s="1052"/>
      <c r="BR48" s="1052"/>
      <c r="BS48" s="1052"/>
      <c r="BT48" s="1052"/>
      <c r="BU48" s="1052"/>
      <c r="BV48" s="1052"/>
      <c r="BW48" s="1052"/>
      <c r="BX48" s="1104"/>
      <c r="BY48" s="1334"/>
      <c r="BZ48" s="1334"/>
      <c r="CA48" s="1334"/>
      <c r="CB48" s="1334"/>
      <c r="CC48" s="1334"/>
      <c r="CD48" s="1334"/>
      <c r="CE48" s="1334"/>
    </row>
    <row r="49" spans="2:83" x14ac:dyDescent="0.15">
      <c r="B49" s="1100"/>
      <c r="C49" s="1052"/>
      <c r="D49" s="1052"/>
      <c r="E49" s="1052"/>
      <c r="F49" s="1052"/>
      <c r="G49" s="1052"/>
      <c r="H49" s="1052"/>
      <c r="I49" s="1052"/>
      <c r="J49" s="1052"/>
      <c r="K49" s="1052"/>
      <c r="L49" s="1052"/>
      <c r="M49" s="1052"/>
      <c r="N49" s="1052"/>
      <c r="O49" s="1052"/>
      <c r="P49" s="1052"/>
      <c r="Q49" s="1102"/>
      <c r="R49" s="1052"/>
      <c r="S49" s="1052"/>
      <c r="T49" s="1052"/>
      <c r="U49" s="1052"/>
      <c r="V49" s="1052"/>
      <c r="W49" s="1052"/>
      <c r="X49" s="1052"/>
      <c r="Y49" s="1052"/>
      <c r="Z49" s="1052"/>
      <c r="AA49" s="1052"/>
      <c r="AB49" s="1052"/>
      <c r="AC49" s="1052"/>
      <c r="AD49" s="1052"/>
      <c r="AE49" s="1103"/>
      <c r="AF49" s="1052"/>
      <c r="AG49" s="1052"/>
      <c r="AH49" s="1052"/>
      <c r="AI49" s="1052"/>
      <c r="AJ49" s="1052"/>
      <c r="AK49" s="1052"/>
      <c r="AL49" s="1052"/>
      <c r="AM49" s="1052"/>
      <c r="AN49" s="1052"/>
      <c r="AO49" s="1052"/>
      <c r="AP49" s="1052"/>
      <c r="AQ49" s="1052"/>
      <c r="AR49" s="1052"/>
      <c r="AS49" s="1052"/>
      <c r="AT49" s="1103"/>
      <c r="AU49" s="1052"/>
      <c r="AV49" s="1052"/>
      <c r="AW49" s="1052"/>
      <c r="AX49" s="1052"/>
      <c r="AY49" s="1052"/>
      <c r="AZ49" s="1052"/>
      <c r="BA49" s="1052"/>
      <c r="BB49" s="1052"/>
      <c r="BC49" s="1052"/>
      <c r="BD49" s="1052"/>
      <c r="BE49" s="1052"/>
      <c r="BF49" s="1052"/>
      <c r="BG49" s="1052"/>
      <c r="BH49" s="1052"/>
      <c r="BI49" s="1103"/>
      <c r="BJ49" s="1052"/>
      <c r="BK49" s="1052"/>
      <c r="BL49" s="1052"/>
      <c r="BM49" s="1052"/>
      <c r="BN49" s="1052"/>
      <c r="BO49" s="1052"/>
      <c r="BP49" s="1052"/>
      <c r="BQ49" s="1052"/>
      <c r="BR49" s="1052"/>
      <c r="BS49" s="1052"/>
      <c r="BT49" s="1052"/>
      <c r="BU49" s="1052"/>
      <c r="BV49" s="1052"/>
      <c r="BW49" s="1052"/>
      <c r="BX49" s="1104"/>
      <c r="BY49" s="1334"/>
      <c r="BZ49" s="1334"/>
      <c r="CA49" s="1334"/>
      <c r="CB49" s="1334"/>
      <c r="CC49" s="1334"/>
      <c r="CD49" s="1334"/>
      <c r="CE49" s="1334"/>
    </row>
    <row r="50" spans="2:83" x14ac:dyDescent="0.15">
      <c r="B50" s="1105"/>
      <c r="C50" s="1106"/>
      <c r="D50" s="1106"/>
      <c r="E50" s="1106"/>
      <c r="F50" s="1106"/>
      <c r="G50" s="1106"/>
      <c r="H50" s="1106"/>
      <c r="I50" s="1106"/>
      <c r="J50" s="1106"/>
      <c r="K50" s="1106"/>
      <c r="L50" s="1106"/>
      <c r="M50" s="1106"/>
      <c r="N50" s="1106"/>
      <c r="O50" s="1106"/>
      <c r="P50" s="1106"/>
      <c r="Q50" s="1107"/>
      <c r="R50" s="1106"/>
      <c r="S50" s="1106"/>
      <c r="T50" s="1106"/>
      <c r="U50" s="1106"/>
      <c r="V50" s="1106"/>
      <c r="W50" s="1106"/>
      <c r="X50" s="1106"/>
      <c r="Y50" s="1106"/>
      <c r="Z50" s="1106"/>
      <c r="AA50" s="1106"/>
      <c r="AB50" s="1106"/>
      <c r="AC50" s="1106"/>
      <c r="AD50" s="1106"/>
      <c r="AE50" s="1108"/>
      <c r="AF50" s="1106"/>
      <c r="AG50" s="1106"/>
      <c r="AH50" s="1106"/>
      <c r="AI50" s="1106"/>
      <c r="AJ50" s="1106"/>
      <c r="AK50" s="1106"/>
      <c r="AL50" s="1106"/>
      <c r="AM50" s="1106"/>
      <c r="AN50" s="1106"/>
      <c r="AO50" s="1106"/>
      <c r="AP50" s="1106"/>
      <c r="AQ50" s="1106"/>
      <c r="AR50" s="1106"/>
      <c r="AS50" s="1106"/>
      <c r="AT50" s="1108"/>
      <c r="AU50" s="1106"/>
      <c r="AV50" s="1106"/>
      <c r="AW50" s="1106"/>
      <c r="AX50" s="1106"/>
      <c r="AY50" s="1106"/>
      <c r="AZ50" s="1106"/>
      <c r="BA50" s="1106"/>
      <c r="BB50" s="1106"/>
      <c r="BC50" s="1106"/>
      <c r="BD50" s="1106"/>
      <c r="BE50" s="1106"/>
      <c r="BF50" s="1106"/>
      <c r="BG50" s="1106"/>
      <c r="BH50" s="1106"/>
      <c r="BI50" s="1108"/>
      <c r="BJ50" s="1106"/>
      <c r="BK50" s="1106"/>
      <c r="BL50" s="1106"/>
      <c r="BM50" s="1106"/>
      <c r="BN50" s="1106"/>
      <c r="BO50" s="1106"/>
      <c r="BP50" s="1106"/>
      <c r="BQ50" s="1106"/>
      <c r="BR50" s="1106"/>
      <c r="BS50" s="1106"/>
      <c r="BT50" s="1106"/>
      <c r="BU50" s="1106"/>
      <c r="BV50" s="1106"/>
      <c r="BW50" s="1106"/>
      <c r="BX50" s="1109"/>
      <c r="BY50" s="1334"/>
      <c r="BZ50" s="1334"/>
      <c r="CA50" s="1334"/>
      <c r="CB50" s="1334"/>
      <c r="CC50" s="1334"/>
      <c r="CD50" s="1334"/>
      <c r="CE50" s="1334"/>
    </row>
    <row r="51" spans="2:83" x14ac:dyDescent="0.15">
      <c r="B51" s="1100"/>
      <c r="C51" s="1052"/>
      <c r="D51" s="1052"/>
      <c r="E51" s="1052"/>
      <c r="F51" s="1052"/>
      <c r="G51" s="1052"/>
      <c r="H51" s="1052"/>
      <c r="I51" s="1052"/>
      <c r="J51" s="1052"/>
      <c r="K51" s="1052"/>
      <c r="L51" s="1052"/>
      <c r="M51" s="1052"/>
      <c r="N51" s="1052"/>
      <c r="O51" s="1052"/>
      <c r="P51" s="1052"/>
      <c r="Q51" s="1102"/>
      <c r="R51" s="1110"/>
      <c r="S51" s="1052"/>
      <c r="T51" s="1052"/>
      <c r="U51" s="1052"/>
      <c r="V51" s="1052"/>
      <c r="W51" s="1052"/>
      <c r="X51" s="1052"/>
      <c r="Y51" s="1052"/>
      <c r="Z51" s="1052"/>
      <c r="AA51" s="1052"/>
      <c r="AB51" s="1052"/>
      <c r="AC51" s="1052"/>
      <c r="AD51" s="1052"/>
      <c r="AE51" s="1103"/>
      <c r="AF51" s="1052"/>
      <c r="AG51" s="1110"/>
      <c r="AH51" s="1052"/>
      <c r="AI51" s="1052"/>
      <c r="AJ51" s="1052"/>
      <c r="AK51" s="1052"/>
      <c r="AL51" s="1052"/>
      <c r="AM51" s="1052"/>
      <c r="AN51" s="1052"/>
      <c r="AO51" s="1052"/>
      <c r="AP51" s="1052"/>
      <c r="AQ51" s="1052"/>
      <c r="AR51" s="1052"/>
      <c r="AS51" s="1052"/>
      <c r="AT51" s="1103"/>
      <c r="AU51" s="1052"/>
      <c r="AV51" s="1110"/>
      <c r="AW51" s="1052"/>
      <c r="AX51" s="1052"/>
      <c r="AY51" s="1052"/>
      <c r="AZ51" s="1052"/>
      <c r="BA51" s="1052"/>
      <c r="BB51" s="1052"/>
      <c r="BC51" s="1052"/>
      <c r="BD51" s="1052"/>
      <c r="BE51" s="1052"/>
      <c r="BF51" s="1052"/>
      <c r="BG51" s="1052"/>
      <c r="BH51" s="1052"/>
      <c r="BI51" s="1103"/>
      <c r="BJ51" s="1052"/>
      <c r="BK51" s="1110"/>
      <c r="BL51" s="1052"/>
      <c r="BM51" s="1052"/>
      <c r="BN51" s="1052"/>
      <c r="BO51" s="1052"/>
      <c r="BP51" s="1052"/>
      <c r="BQ51" s="1052"/>
      <c r="BR51" s="1052"/>
      <c r="BS51" s="1052"/>
      <c r="BT51" s="1052"/>
      <c r="BU51" s="1052"/>
      <c r="BV51" s="1052"/>
      <c r="BW51" s="1052"/>
      <c r="BX51" s="1104"/>
      <c r="BY51" s="1334"/>
      <c r="BZ51" s="1334"/>
      <c r="CA51" s="1334"/>
      <c r="CB51" s="1334"/>
      <c r="CC51" s="1334"/>
      <c r="CD51" s="1334"/>
      <c r="CE51" s="1334"/>
    </row>
    <row r="52" spans="2:83" x14ac:dyDescent="0.15">
      <c r="B52" s="1100"/>
      <c r="C52" s="1052"/>
      <c r="D52" s="1052"/>
      <c r="E52" s="1052"/>
      <c r="F52" s="1052"/>
      <c r="G52" s="1052"/>
      <c r="H52" s="1052"/>
      <c r="I52" s="1052"/>
      <c r="J52" s="1052"/>
      <c r="K52" s="1052"/>
      <c r="L52" s="1052"/>
      <c r="M52" s="1052"/>
      <c r="N52" s="1052"/>
      <c r="O52" s="1052"/>
      <c r="P52" s="1052"/>
      <c r="Q52" s="1102"/>
      <c r="R52" s="1052"/>
      <c r="S52" s="1052"/>
      <c r="T52" s="1052"/>
      <c r="U52" s="1052"/>
      <c r="V52" s="1052"/>
      <c r="W52" s="1052"/>
      <c r="X52" s="1052"/>
      <c r="Y52" s="1052"/>
      <c r="Z52" s="1052"/>
      <c r="AA52" s="1052"/>
      <c r="AB52" s="1052"/>
      <c r="AC52" s="1052"/>
      <c r="AD52" s="1052"/>
      <c r="AE52" s="1103"/>
      <c r="AF52" s="1052"/>
      <c r="AG52" s="1052"/>
      <c r="AH52" s="1052"/>
      <c r="AI52" s="1052"/>
      <c r="AJ52" s="1052"/>
      <c r="AK52" s="1052"/>
      <c r="AL52" s="1052"/>
      <c r="AM52" s="1052"/>
      <c r="AN52" s="1052"/>
      <c r="AO52" s="1052"/>
      <c r="AP52" s="1052"/>
      <c r="AQ52" s="1052"/>
      <c r="AR52" s="1052"/>
      <c r="AS52" s="1052"/>
      <c r="AT52" s="1103"/>
      <c r="AU52" s="1052"/>
      <c r="AV52" s="1052"/>
      <c r="AW52" s="1052"/>
      <c r="AX52" s="1052"/>
      <c r="AY52" s="1052"/>
      <c r="AZ52" s="1052"/>
      <c r="BA52" s="1052"/>
      <c r="BB52" s="1052"/>
      <c r="BC52" s="1052"/>
      <c r="BD52" s="1052"/>
      <c r="BE52" s="1052"/>
      <c r="BF52" s="1052"/>
      <c r="BG52" s="1052"/>
      <c r="BH52" s="1052"/>
      <c r="BI52" s="1103"/>
      <c r="BJ52" s="1052"/>
      <c r="BK52" s="1052"/>
      <c r="BL52" s="1052"/>
      <c r="BM52" s="1052"/>
      <c r="BN52" s="1052"/>
      <c r="BO52" s="1052"/>
      <c r="BP52" s="1052"/>
      <c r="BQ52" s="1052"/>
      <c r="BR52" s="1052"/>
      <c r="BS52" s="1052"/>
      <c r="BT52" s="1052"/>
      <c r="BU52" s="1052"/>
      <c r="BV52" s="1052"/>
      <c r="BW52" s="1052"/>
      <c r="BX52" s="1104"/>
      <c r="BY52" s="1334"/>
      <c r="BZ52" s="1334"/>
      <c r="CA52" s="1334"/>
      <c r="CB52" s="1334"/>
      <c r="CC52" s="1334"/>
      <c r="CD52" s="1334"/>
      <c r="CE52" s="1334"/>
    </row>
    <row r="53" spans="2:83" x14ac:dyDescent="0.15">
      <c r="B53" s="1105"/>
      <c r="C53" s="1106"/>
      <c r="D53" s="1106"/>
      <c r="E53" s="1106"/>
      <c r="F53" s="1106"/>
      <c r="G53" s="1106"/>
      <c r="H53" s="1106"/>
      <c r="I53" s="1106"/>
      <c r="J53" s="1106"/>
      <c r="K53" s="1106"/>
      <c r="L53" s="1106"/>
      <c r="M53" s="1106"/>
      <c r="N53" s="1106"/>
      <c r="O53" s="1106"/>
      <c r="P53" s="1106"/>
      <c r="Q53" s="1107"/>
      <c r="R53" s="1106"/>
      <c r="S53" s="1106"/>
      <c r="T53" s="1106"/>
      <c r="U53" s="1106"/>
      <c r="V53" s="1106"/>
      <c r="W53" s="1106"/>
      <c r="X53" s="1106"/>
      <c r="Y53" s="1106"/>
      <c r="Z53" s="1106"/>
      <c r="AA53" s="1106"/>
      <c r="AB53" s="1106"/>
      <c r="AC53" s="1106"/>
      <c r="AD53" s="1106"/>
      <c r="AE53" s="1108"/>
      <c r="AF53" s="1106"/>
      <c r="AG53" s="1106"/>
      <c r="AH53" s="1106"/>
      <c r="AI53" s="1106"/>
      <c r="AJ53" s="1106"/>
      <c r="AK53" s="1106"/>
      <c r="AL53" s="1106"/>
      <c r="AM53" s="1106"/>
      <c r="AN53" s="1106"/>
      <c r="AO53" s="1106"/>
      <c r="AP53" s="1106"/>
      <c r="AQ53" s="1106"/>
      <c r="AR53" s="1106"/>
      <c r="AS53" s="1106"/>
      <c r="AT53" s="1108"/>
      <c r="AU53" s="1106"/>
      <c r="AV53" s="1106"/>
      <c r="AW53" s="1106"/>
      <c r="AX53" s="1106"/>
      <c r="AY53" s="1106"/>
      <c r="AZ53" s="1106"/>
      <c r="BA53" s="1106"/>
      <c r="BB53" s="1106"/>
      <c r="BC53" s="1106"/>
      <c r="BD53" s="1106"/>
      <c r="BE53" s="1106"/>
      <c r="BF53" s="1106"/>
      <c r="BG53" s="1106"/>
      <c r="BH53" s="1106"/>
      <c r="BI53" s="1108"/>
      <c r="BJ53" s="1106"/>
      <c r="BK53" s="1106"/>
      <c r="BL53" s="1106"/>
      <c r="BM53" s="1106"/>
      <c r="BN53" s="1106"/>
      <c r="BO53" s="1106"/>
      <c r="BP53" s="1106"/>
      <c r="BQ53" s="1106"/>
      <c r="BR53" s="1106"/>
      <c r="BS53" s="1106"/>
      <c r="BT53" s="1106"/>
      <c r="BU53" s="1106"/>
      <c r="BV53" s="1106"/>
      <c r="BW53" s="1106"/>
      <c r="BX53" s="1109"/>
      <c r="BY53" s="1334"/>
      <c r="BZ53" s="1334"/>
      <c r="CA53" s="1334"/>
      <c r="CB53" s="1334"/>
      <c r="CC53" s="1334"/>
      <c r="CD53" s="1334"/>
      <c r="CE53" s="1334"/>
    </row>
    <row r="54" spans="2:83" x14ac:dyDescent="0.15">
      <c r="B54" s="1100"/>
      <c r="C54" s="1052"/>
      <c r="D54" s="1052"/>
      <c r="E54" s="1052"/>
      <c r="F54" s="1052"/>
      <c r="G54" s="1052"/>
      <c r="H54" s="1052"/>
      <c r="I54" s="1052"/>
      <c r="J54" s="1052"/>
      <c r="K54" s="1052"/>
      <c r="L54" s="1052"/>
      <c r="M54" s="1052"/>
      <c r="N54" s="1052"/>
      <c r="O54" s="1052"/>
      <c r="P54" s="1052"/>
      <c r="Q54" s="1102"/>
      <c r="R54" s="1110"/>
      <c r="S54" s="1052"/>
      <c r="T54" s="1052"/>
      <c r="U54" s="1052"/>
      <c r="V54" s="1052"/>
      <c r="W54" s="1052"/>
      <c r="X54" s="1052"/>
      <c r="Y54" s="1052"/>
      <c r="Z54" s="1052"/>
      <c r="AA54" s="1052"/>
      <c r="AB54" s="1052"/>
      <c r="AC54" s="1052"/>
      <c r="AD54" s="1052"/>
      <c r="AE54" s="1103"/>
      <c r="AF54" s="1052"/>
      <c r="AG54" s="1110"/>
      <c r="AH54" s="1052"/>
      <c r="AI54" s="1052"/>
      <c r="AJ54" s="1052"/>
      <c r="AK54" s="1052"/>
      <c r="AL54" s="1052"/>
      <c r="AM54" s="1052"/>
      <c r="AN54" s="1052"/>
      <c r="AO54" s="1052"/>
      <c r="AP54" s="1052"/>
      <c r="AQ54" s="1052"/>
      <c r="AR54" s="1052"/>
      <c r="AS54" s="1052"/>
      <c r="AT54" s="1103"/>
      <c r="AU54" s="1052"/>
      <c r="AV54" s="1110"/>
      <c r="AW54" s="1052"/>
      <c r="AX54" s="1052"/>
      <c r="AY54" s="1052"/>
      <c r="AZ54" s="1052"/>
      <c r="BA54" s="1052"/>
      <c r="BB54" s="1052"/>
      <c r="BC54" s="1052"/>
      <c r="BD54" s="1052"/>
      <c r="BE54" s="1052"/>
      <c r="BF54" s="1052"/>
      <c r="BG54" s="1052"/>
      <c r="BH54" s="1052"/>
      <c r="BI54" s="1103"/>
      <c r="BJ54" s="1052"/>
      <c r="BK54" s="1110"/>
      <c r="BL54" s="1052"/>
      <c r="BM54" s="1052"/>
      <c r="BN54" s="1052"/>
      <c r="BO54" s="1052"/>
      <c r="BP54" s="1052"/>
      <c r="BQ54" s="1052"/>
      <c r="BR54" s="1052"/>
      <c r="BS54" s="1052"/>
      <c r="BT54" s="1052"/>
      <c r="BU54" s="1052"/>
      <c r="BV54" s="1052"/>
      <c r="BW54" s="1052"/>
      <c r="BX54" s="1104"/>
      <c r="BY54" s="1334"/>
      <c r="BZ54" s="1334"/>
      <c r="CA54" s="1334"/>
      <c r="CB54" s="1334"/>
      <c r="CC54" s="1334"/>
      <c r="CD54" s="1334"/>
      <c r="CE54" s="1334"/>
    </row>
    <row r="55" spans="2:83" x14ac:dyDescent="0.15">
      <c r="B55" s="1100"/>
      <c r="C55" s="1052"/>
      <c r="D55" s="1052"/>
      <c r="E55" s="1052"/>
      <c r="F55" s="1052"/>
      <c r="G55" s="1052"/>
      <c r="H55" s="1052"/>
      <c r="I55" s="1052"/>
      <c r="J55" s="1052"/>
      <c r="K55" s="1052"/>
      <c r="L55" s="1052"/>
      <c r="M55" s="1052"/>
      <c r="N55" s="1052"/>
      <c r="O55" s="1052"/>
      <c r="P55" s="1052"/>
      <c r="Q55" s="1102"/>
      <c r="R55" s="1052"/>
      <c r="S55" s="1052"/>
      <c r="T55" s="1052"/>
      <c r="U55" s="1052"/>
      <c r="V55" s="1052"/>
      <c r="W55" s="1052"/>
      <c r="X55" s="1052"/>
      <c r="Y55" s="1052"/>
      <c r="Z55" s="1052"/>
      <c r="AA55" s="1052"/>
      <c r="AB55" s="1052"/>
      <c r="AC55" s="1052"/>
      <c r="AD55" s="1052"/>
      <c r="AE55" s="1103"/>
      <c r="AF55" s="1052"/>
      <c r="AG55" s="1052"/>
      <c r="AH55" s="1052"/>
      <c r="AI55" s="1052"/>
      <c r="AJ55" s="1052"/>
      <c r="AK55" s="1052"/>
      <c r="AL55" s="1052"/>
      <c r="AM55" s="1052"/>
      <c r="AN55" s="1052"/>
      <c r="AO55" s="1052"/>
      <c r="AP55" s="1052"/>
      <c r="AQ55" s="1052"/>
      <c r="AR55" s="1052"/>
      <c r="AS55" s="1052"/>
      <c r="AT55" s="1103"/>
      <c r="AU55" s="1052"/>
      <c r="AV55" s="1052"/>
      <c r="AW55" s="1052"/>
      <c r="AX55" s="1052"/>
      <c r="AY55" s="1052"/>
      <c r="AZ55" s="1052"/>
      <c r="BA55" s="1052"/>
      <c r="BB55" s="1052"/>
      <c r="BC55" s="1052"/>
      <c r="BD55" s="1052"/>
      <c r="BE55" s="1052"/>
      <c r="BF55" s="1052"/>
      <c r="BG55" s="1052"/>
      <c r="BH55" s="1052"/>
      <c r="BI55" s="1103"/>
      <c r="BJ55" s="1052"/>
      <c r="BK55" s="1052"/>
      <c r="BL55" s="1052"/>
      <c r="BM55" s="1052"/>
      <c r="BN55" s="1052"/>
      <c r="BO55" s="1052"/>
      <c r="BP55" s="1052"/>
      <c r="BQ55" s="1052"/>
      <c r="BR55" s="1052"/>
      <c r="BS55" s="1052"/>
      <c r="BT55" s="1052"/>
      <c r="BU55" s="1052"/>
      <c r="BV55" s="1052"/>
      <c r="BW55" s="1052"/>
      <c r="BX55" s="1104"/>
      <c r="BY55" s="1334"/>
      <c r="BZ55" s="1334"/>
      <c r="CA55" s="1334"/>
      <c r="CB55" s="1334"/>
      <c r="CC55" s="1334"/>
      <c r="CD55" s="1334"/>
      <c r="CE55" s="1334"/>
    </row>
    <row r="56" spans="2:83" x14ac:dyDescent="0.15">
      <c r="B56" s="1105"/>
      <c r="C56" s="1106"/>
      <c r="D56" s="1106"/>
      <c r="E56" s="1106"/>
      <c r="F56" s="1106"/>
      <c r="G56" s="1106"/>
      <c r="H56" s="1106"/>
      <c r="I56" s="1106"/>
      <c r="J56" s="1106"/>
      <c r="K56" s="1106"/>
      <c r="L56" s="1106"/>
      <c r="M56" s="1106"/>
      <c r="N56" s="1106"/>
      <c r="O56" s="1106"/>
      <c r="P56" s="1106"/>
      <c r="Q56" s="1107"/>
      <c r="R56" s="1106"/>
      <c r="S56" s="1106"/>
      <c r="T56" s="1106"/>
      <c r="U56" s="1106"/>
      <c r="V56" s="1106"/>
      <c r="W56" s="1106"/>
      <c r="X56" s="1106"/>
      <c r="Y56" s="1106"/>
      <c r="Z56" s="1106"/>
      <c r="AA56" s="1106"/>
      <c r="AB56" s="1106"/>
      <c r="AC56" s="1106"/>
      <c r="AD56" s="1106"/>
      <c r="AE56" s="1108"/>
      <c r="AF56" s="1106"/>
      <c r="AG56" s="1106"/>
      <c r="AH56" s="1106"/>
      <c r="AI56" s="1106"/>
      <c r="AJ56" s="1106"/>
      <c r="AK56" s="1106"/>
      <c r="AL56" s="1106"/>
      <c r="AM56" s="1106"/>
      <c r="AN56" s="1106"/>
      <c r="AO56" s="1106"/>
      <c r="AP56" s="1106"/>
      <c r="AQ56" s="1106"/>
      <c r="AR56" s="1106"/>
      <c r="AS56" s="1106"/>
      <c r="AT56" s="1108"/>
      <c r="AU56" s="1106"/>
      <c r="AV56" s="1106"/>
      <c r="AW56" s="1106"/>
      <c r="AX56" s="1106"/>
      <c r="AY56" s="1106"/>
      <c r="AZ56" s="1106"/>
      <c r="BA56" s="1106"/>
      <c r="BB56" s="1106"/>
      <c r="BC56" s="1106"/>
      <c r="BD56" s="1106"/>
      <c r="BE56" s="1106"/>
      <c r="BF56" s="1106"/>
      <c r="BG56" s="1106"/>
      <c r="BH56" s="1106"/>
      <c r="BI56" s="1108"/>
      <c r="BJ56" s="1106"/>
      <c r="BK56" s="1106"/>
      <c r="BL56" s="1106"/>
      <c r="BM56" s="1106"/>
      <c r="BN56" s="1106"/>
      <c r="BO56" s="1106"/>
      <c r="BP56" s="1106"/>
      <c r="BQ56" s="1106"/>
      <c r="BR56" s="1106"/>
      <c r="BS56" s="1106"/>
      <c r="BT56" s="1106"/>
      <c r="BU56" s="1106"/>
      <c r="BV56" s="1106"/>
      <c r="BW56" s="1106"/>
      <c r="BX56" s="1109"/>
      <c r="BY56" s="1334"/>
      <c r="BZ56" s="1334"/>
      <c r="CA56" s="1334"/>
      <c r="CB56" s="1334"/>
      <c r="CC56" s="1334"/>
      <c r="CD56" s="1334"/>
      <c r="CE56" s="1334"/>
    </row>
    <row r="57" spans="2:83" x14ac:dyDescent="0.15">
      <c r="B57" s="1100"/>
      <c r="C57" s="1052"/>
      <c r="D57" s="1052"/>
      <c r="E57" s="1052"/>
      <c r="F57" s="1052"/>
      <c r="G57" s="1052"/>
      <c r="H57" s="1052"/>
      <c r="I57" s="1052"/>
      <c r="J57" s="1052"/>
      <c r="K57" s="1052"/>
      <c r="L57" s="1052"/>
      <c r="M57" s="1052"/>
      <c r="N57" s="1052"/>
      <c r="O57" s="1052"/>
      <c r="P57" s="1052"/>
      <c r="Q57" s="1102"/>
      <c r="R57" s="1110"/>
      <c r="S57" s="1052"/>
      <c r="T57" s="1052"/>
      <c r="U57" s="1052"/>
      <c r="V57" s="1052"/>
      <c r="W57" s="1052"/>
      <c r="X57" s="1052"/>
      <c r="Y57" s="1052"/>
      <c r="Z57" s="1052"/>
      <c r="AA57" s="1052"/>
      <c r="AB57" s="1052"/>
      <c r="AC57" s="1052"/>
      <c r="AD57" s="1052"/>
      <c r="AE57" s="1103"/>
      <c r="AF57" s="1052"/>
      <c r="AG57" s="1110"/>
      <c r="AH57" s="1052"/>
      <c r="AI57" s="1052"/>
      <c r="AJ57" s="1052"/>
      <c r="AK57" s="1052"/>
      <c r="AL57" s="1052"/>
      <c r="AM57" s="1052"/>
      <c r="AN57" s="1052"/>
      <c r="AO57" s="1052"/>
      <c r="AP57" s="1052"/>
      <c r="AQ57" s="1052"/>
      <c r="AR57" s="1052"/>
      <c r="AS57" s="1052"/>
      <c r="AT57" s="1103"/>
      <c r="AU57" s="1052"/>
      <c r="AV57" s="1110"/>
      <c r="AW57" s="1052"/>
      <c r="AX57" s="1052"/>
      <c r="AY57" s="1052"/>
      <c r="AZ57" s="1052"/>
      <c r="BA57" s="1052"/>
      <c r="BB57" s="1052"/>
      <c r="BC57" s="1052"/>
      <c r="BD57" s="1052"/>
      <c r="BE57" s="1052"/>
      <c r="BF57" s="1052"/>
      <c r="BG57" s="1052"/>
      <c r="BH57" s="1052"/>
      <c r="BI57" s="1103"/>
      <c r="BJ57" s="1052"/>
      <c r="BK57" s="1110"/>
      <c r="BL57" s="1052"/>
      <c r="BM57" s="1052"/>
      <c r="BN57" s="1052"/>
      <c r="BO57" s="1052"/>
      <c r="BP57" s="1052"/>
      <c r="BQ57" s="1052"/>
      <c r="BR57" s="1052"/>
      <c r="BS57" s="1052"/>
      <c r="BT57" s="1052"/>
      <c r="BU57" s="1052"/>
      <c r="BV57" s="1052"/>
      <c r="BW57" s="1052"/>
      <c r="BX57" s="1104"/>
      <c r="BY57" s="1334"/>
      <c r="BZ57" s="1334"/>
      <c r="CA57" s="1334"/>
      <c r="CB57" s="1334"/>
      <c r="CC57" s="1334"/>
      <c r="CD57" s="1334"/>
      <c r="CE57" s="1334"/>
    </row>
    <row r="58" spans="2:83" x14ac:dyDescent="0.15">
      <c r="B58" s="1100"/>
      <c r="C58" s="1052"/>
      <c r="D58" s="1052"/>
      <c r="E58" s="1052"/>
      <c r="F58" s="1052"/>
      <c r="G58" s="1052"/>
      <c r="H58" s="1052"/>
      <c r="I58" s="1052"/>
      <c r="J58" s="1052"/>
      <c r="K58" s="1052"/>
      <c r="L58" s="1052"/>
      <c r="M58" s="1052"/>
      <c r="N58" s="1052"/>
      <c r="O58" s="1052"/>
      <c r="P58" s="1052"/>
      <c r="Q58" s="1102"/>
      <c r="R58" s="1052"/>
      <c r="S58" s="1052"/>
      <c r="T58" s="1052"/>
      <c r="U58" s="1052"/>
      <c r="V58" s="1052"/>
      <c r="W58" s="1052"/>
      <c r="X58" s="1052"/>
      <c r="Y58" s="1052"/>
      <c r="Z58" s="1052"/>
      <c r="AA58" s="1052"/>
      <c r="AB58" s="1052"/>
      <c r="AC58" s="1052"/>
      <c r="AD58" s="1052"/>
      <c r="AE58" s="1103"/>
      <c r="AF58" s="1052"/>
      <c r="AG58" s="1052"/>
      <c r="AH58" s="1052"/>
      <c r="AI58" s="1052"/>
      <c r="AJ58" s="1052"/>
      <c r="AK58" s="1052"/>
      <c r="AL58" s="1052"/>
      <c r="AM58" s="1052"/>
      <c r="AN58" s="1052"/>
      <c r="AO58" s="1052"/>
      <c r="AP58" s="1052"/>
      <c r="AQ58" s="1052"/>
      <c r="AR58" s="1052"/>
      <c r="AS58" s="1052"/>
      <c r="AT58" s="1103"/>
      <c r="AU58" s="1052"/>
      <c r="AV58" s="1052"/>
      <c r="AW58" s="1052"/>
      <c r="AX58" s="1052"/>
      <c r="AY58" s="1052"/>
      <c r="AZ58" s="1052"/>
      <c r="BA58" s="1052"/>
      <c r="BB58" s="1052"/>
      <c r="BC58" s="1052"/>
      <c r="BD58" s="1052"/>
      <c r="BE58" s="1052"/>
      <c r="BF58" s="1052"/>
      <c r="BG58" s="1052"/>
      <c r="BH58" s="1052"/>
      <c r="BI58" s="1103"/>
      <c r="BJ58" s="1052"/>
      <c r="BK58" s="1052"/>
      <c r="BL58" s="1052"/>
      <c r="BM58" s="1052"/>
      <c r="BN58" s="1052"/>
      <c r="BO58" s="1052"/>
      <c r="BP58" s="1052"/>
      <c r="BQ58" s="1052"/>
      <c r="BR58" s="1052"/>
      <c r="BS58" s="1052"/>
      <c r="BT58" s="1052"/>
      <c r="BU58" s="1052"/>
      <c r="BV58" s="1052"/>
      <c r="BW58" s="1052"/>
      <c r="BX58" s="1104"/>
      <c r="BY58" s="1334"/>
      <c r="BZ58" s="1334"/>
      <c r="CA58" s="1334"/>
      <c r="CB58" s="1334"/>
      <c r="CC58" s="1334"/>
      <c r="CD58" s="1334"/>
      <c r="CE58" s="1334"/>
    </row>
    <row r="59" spans="2:83" x14ac:dyDescent="0.15">
      <c r="B59" s="1105"/>
      <c r="C59" s="1106"/>
      <c r="D59" s="1106"/>
      <c r="E59" s="1106"/>
      <c r="F59" s="1106"/>
      <c r="G59" s="1106"/>
      <c r="H59" s="1106"/>
      <c r="I59" s="1106"/>
      <c r="J59" s="1106"/>
      <c r="K59" s="1106"/>
      <c r="L59" s="1106"/>
      <c r="M59" s="1106"/>
      <c r="N59" s="1106"/>
      <c r="O59" s="1106"/>
      <c r="P59" s="1106"/>
      <c r="Q59" s="1107"/>
      <c r="R59" s="1106"/>
      <c r="S59" s="1106"/>
      <c r="T59" s="1106"/>
      <c r="U59" s="1106"/>
      <c r="V59" s="1106"/>
      <c r="W59" s="1106"/>
      <c r="X59" s="1106"/>
      <c r="Y59" s="1106"/>
      <c r="Z59" s="1106"/>
      <c r="AA59" s="1106"/>
      <c r="AB59" s="1106"/>
      <c r="AC59" s="1106"/>
      <c r="AD59" s="1106"/>
      <c r="AE59" s="1108"/>
      <c r="AF59" s="1106"/>
      <c r="AG59" s="1106"/>
      <c r="AH59" s="1106"/>
      <c r="AI59" s="1106"/>
      <c r="AJ59" s="1106"/>
      <c r="AK59" s="1106"/>
      <c r="AL59" s="1106"/>
      <c r="AM59" s="1106"/>
      <c r="AN59" s="1106"/>
      <c r="AO59" s="1106"/>
      <c r="AP59" s="1106"/>
      <c r="AQ59" s="1106"/>
      <c r="AR59" s="1106"/>
      <c r="AS59" s="1106"/>
      <c r="AT59" s="1108"/>
      <c r="AU59" s="1106"/>
      <c r="AV59" s="1106"/>
      <c r="AW59" s="1106"/>
      <c r="AX59" s="1106"/>
      <c r="AY59" s="1106"/>
      <c r="AZ59" s="1106"/>
      <c r="BA59" s="1106"/>
      <c r="BB59" s="1106"/>
      <c r="BC59" s="1106"/>
      <c r="BD59" s="1106"/>
      <c r="BE59" s="1106"/>
      <c r="BF59" s="1106"/>
      <c r="BG59" s="1106"/>
      <c r="BH59" s="1106"/>
      <c r="BI59" s="1108"/>
      <c r="BJ59" s="1106"/>
      <c r="BK59" s="1106"/>
      <c r="BL59" s="1106"/>
      <c r="BM59" s="1106"/>
      <c r="BN59" s="1106"/>
      <c r="BO59" s="1106"/>
      <c r="BP59" s="1106"/>
      <c r="BQ59" s="1106"/>
      <c r="BR59" s="1106"/>
      <c r="BS59" s="1106"/>
      <c r="BT59" s="1106"/>
      <c r="BU59" s="1106"/>
      <c r="BV59" s="1106"/>
      <c r="BW59" s="1106"/>
      <c r="BX59" s="1109"/>
      <c r="BY59" s="1334"/>
      <c r="BZ59" s="1334"/>
      <c r="CA59" s="1334"/>
      <c r="CB59" s="1334"/>
      <c r="CC59" s="1334"/>
      <c r="CD59" s="1334"/>
      <c r="CE59" s="1334"/>
    </row>
    <row r="60" spans="2:83" x14ac:dyDescent="0.15">
      <c r="B60" s="1100"/>
      <c r="C60" s="1052"/>
      <c r="D60" s="1052"/>
      <c r="E60" s="1052"/>
      <c r="F60" s="1052"/>
      <c r="G60" s="1052"/>
      <c r="H60" s="1052"/>
      <c r="I60" s="1052"/>
      <c r="J60" s="1052"/>
      <c r="K60" s="1052"/>
      <c r="L60" s="1052"/>
      <c r="M60" s="1052"/>
      <c r="N60" s="1052"/>
      <c r="O60" s="1052"/>
      <c r="P60" s="1052"/>
      <c r="Q60" s="1102"/>
      <c r="R60" s="1110"/>
      <c r="S60" s="1052"/>
      <c r="T60" s="1052"/>
      <c r="U60" s="1052"/>
      <c r="V60" s="1052"/>
      <c r="W60" s="1052"/>
      <c r="X60" s="1052"/>
      <c r="Y60" s="1052"/>
      <c r="Z60" s="1052"/>
      <c r="AA60" s="1052"/>
      <c r="AB60" s="1052"/>
      <c r="AC60" s="1052"/>
      <c r="AD60" s="1052"/>
      <c r="AE60" s="1103"/>
      <c r="AF60" s="1052"/>
      <c r="AG60" s="1110"/>
      <c r="AH60" s="1052"/>
      <c r="AI60" s="1052"/>
      <c r="AJ60" s="1052"/>
      <c r="AK60" s="1052"/>
      <c r="AL60" s="1052"/>
      <c r="AM60" s="1052"/>
      <c r="AN60" s="1052"/>
      <c r="AO60" s="1052"/>
      <c r="AP60" s="1052"/>
      <c r="AQ60" s="1052"/>
      <c r="AR60" s="1052"/>
      <c r="AS60" s="1052"/>
      <c r="AT60" s="1103"/>
      <c r="AU60" s="1052"/>
      <c r="AV60" s="1110"/>
      <c r="AW60" s="1052"/>
      <c r="AX60" s="1052"/>
      <c r="AY60" s="1052"/>
      <c r="AZ60" s="1052"/>
      <c r="BA60" s="1052"/>
      <c r="BB60" s="1052"/>
      <c r="BC60" s="1052"/>
      <c r="BD60" s="1052"/>
      <c r="BE60" s="1052"/>
      <c r="BF60" s="1052"/>
      <c r="BG60" s="1052"/>
      <c r="BH60" s="1052"/>
      <c r="BI60" s="1103"/>
      <c r="BJ60" s="1052"/>
      <c r="BK60" s="1110"/>
      <c r="BL60" s="1052"/>
      <c r="BM60" s="1052"/>
      <c r="BN60" s="1052"/>
      <c r="BO60" s="1052"/>
      <c r="BP60" s="1052"/>
      <c r="BQ60" s="1052"/>
      <c r="BR60" s="1052"/>
      <c r="BS60" s="1052"/>
      <c r="BT60" s="1052"/>
      <c r="BU60" s="1052"/>
      <c r="BV60" s="1052"/>
      <c r="BW60" s="1052"/>
      <c r="BX60" s="1104"/>
      <c r="BY60" s="1334"/>
      <c r="BZ60" s="1334"/>
      <c r="CA60" s="1334"/>
      <c r="CB60" s="1334"/>
      <c r="CC60" s="1334"/>
      <c r="CD60" s="1334"/>
      <c r="CE60" s="1334"/>
    </row>
    <row r="61" spans="2:83" x14ac:dyDescent="0.15">
      <c r="B61" s="1100"/>
      <c r="C61" s="1052"/>
      <c r="D61" s="1052"/>
      <c r="E61" s="1052"/>
      <c r="F61" s="1052"/>
      <c r="G61" s="1052"/>
      <c r="H61" s="1052"/>
      <c r="I61" s="1052"/>
      <c r="J61" s="1052"/>
      <c r="K61" s="1052"/>
      <c r="L61" s="1052"/>
      <c r="M61" s="1052"/>
      <c r="N61" s="1052"/>
      <c r="O61" s="1052"/>
      <c r="P61" s="1052"/>
      <c r="Q61" s="1102"/>
      <c r="R61" s="1052"/>
      <c r="S61" s="1052"/>
      <c r="T61" s="1052"/>
      <c r="U61" s="1052"/>
      <c r="V61" s="1052"/>
      <c r="W61" s="1052"/>
      <c r="X61" s="1052"/>
      <c r="Y61" s="1052"/>
      <c r="Z61" s="1052"/>
      <c r="AA61" s="1052"/>
      <c r="AB61" s="1052"/>
      <c r="AC61" s="1052"/>
      <c r="AD61" s="1052"/>
      <c r="AE61" s="1103"/>
      <c r="AF61" s="1052"/>
      <c r="AG61" s="1052"/>
      <c r="AH61" s="1052"/>
      <c r="AI61" s="1052"/>
      <c r="AJ61" s="1052"/>
      <c r="AK61" s="1052"/>
      <c r="AL61" s="1052"/>
      <c r="AM61" s="1052"/>
      <c r="AN61" s="1052"/>
      <c r="AO61" s="1052"/>
      <c r="AP61" s="1052"/>
      <c r="AQ61" s="1052"/>
      <c r="AR61" s="1052"/>
      <c r="AS61" s="1052"/>
      <c r="AT61" s="1103"/>
      <c r="AU61" s="1052"/>
      <c r="AV61" s="1052"/>
      <c r="AW61" s="1052"/>
      <c r="AX61" s="1052"/>
      <c r="AY61" s="1052"/>
      <c r="AZ61" s="1052"/>
      <c r="BA61" s="1052"/>
      <c r="BB61" s="1052"/>
      <c r="BC61" s="1052"/>
      <c r="BD61" s="1052"/>
      <c r="BE61" s="1052"/>
      <c r="BF61" s="1052"/>
      <c r="BG61" s="1052"/>
      <c r="BH61" s="1052"/>
      <c r="BI61" s="1103"/>
      <c r="BJ61" s="1052"/>
      <c r="BK61" s="1052"/>
      <c r="BL61" s="1052"/>
      <c r="BM61" s="1052"/>
      <c r="BN61" s="1052"/>
      <c r="BO61" s="1052"/>
      <c r="BP61" s="1052"/>
      <c r="BQ61" s="1052"/>
      <c r="BR61" s="1052"/>
      <c r="BS61" s="1052"/>
      <c r="BT61" s="1052"/>
      <c r="BU61" s="1052"/>
      <c r="BV61" s="1052"/>
      <c r="BW61" s="1052"/>
      <c r="BX61" s="1104"/>
      <c r="BY61" s="1334"/>
      <c r="BZ61" s="1334"/>
      <c r="CA61" s="1334"/>
      <c r="CB61" s="1334"/>
      <c r="CC61" s="1334"/>
      <c r="CD61" s="1334"/>
      <c r="CE61" s="1334"/>
    </row>
    <row r="62" spans="2:83" x14ac:dyDescent="0.15">
      <c r="B62" s="1105"/>
      <c r="C62" s="1106"/>
      <c r="D62" s="1106"/>
      <c r="E62" s="1106"/>
      <c r="F62" s="1106"/>
      <c r="G62" s="1106"/>
      <c r="H62" s="1106"/>
      <c r="I62" s="1106"/>
      <c r="J62" s="1106"/>
      <c r="K62" s="1106"/>
      <c r="L62" s="1106"/>
      <c r="M62" s="1106"/>
      <c r="N62" s="1106"/>
      <c r="O62" s="1106"/>
      <c r="P62" s="1106"/>
      <c r="Q62" s="1107"/>
      <c r="R62" s="1106"/>
      <c r="S62" s="1106"/>
      <c r="T62" s="1106"/>
      <c r="U62" s="1106"/>
      <c r="V62" s="1106"/>
      <c r="W62" s="1106"/>
      <c r="X62" s="1106"/>
      <c r="Y62" s="1106"/>
      <c r="Z62" s="1106"/>
      <c r="AA62" s="1106"/>
      <c r="AB62" s="1106"/>
      <c r="AC62" s="1106"/>
      <c r="AD62" s="1106"/>
      <c r="AE62" s="1108"/>
      <c r="AF62" s="1106"/>
      <c r="AG62" s="1106"/>
      <c r="AH62" s="1106"/>
      <c r="AI62" s="1106"/>
      <c r="AJ62" s="1106"/>
      <c r="AK62" s="1106"/>
      <c r="AL62" s="1106"/>
      <c r="AM62" s="1106"/>
      <c r="AN62" s="1106"/>
      <c r="AO62" s="1106"/>
      <c r="AP62" s="1106"/>
      <c r="AQ62" s="1106"/>
      <c r="AR62" s="1106"/>
      <c r="AS62" s="1106"/>
      <c r="AT62" s="1108"/>
      <c r="AU62" s="1106"/>
      <c r="AV62" s="1106"/>
      <c r="AW62" s="1106"/>
      <c r="AX62" s="1106"/>
      <c r="AY62" s="1106"/>
      <c r="AZ62" s="1106"/>
      <c r="BA62" s="1106"/>
      <c r="BB62" s="1106"/>
      <c r="BC62" s="1106"/>
      <c r="BD62" s="1106"/>
      <c r="BE62" s="1106"/>
      <c r="BF62" s="1106"/>
      <c r="BG62" s="1106"/>
      <c r="BH62" s="1106"/>
      <c r="BI62" s="1108"/>
      <c r="BJ62" s="1106"/>
      <c r="BK62" s="1106"/>
      <c r="BL62" s="1106"/>
      <c r="BM62" s="1106"/>
      <c r="BN62" s="1106"/>
      <c r="BO62" s="1106"/>
      <c r="BP62" s="1106"/>
      <c r="BQ62" s="1106"/>
      <c r="BR62" s="1106"/>
      <c r="BS62" s="1106"/>
      <c r="BT62" s="1106"/>
      <c r="BU62" s="1106"/>
      <c r="BV62" s="1106"/>
      <c r="BW62" s="1106"/>
      <c r="BX62" s="1109"/>
      <c r="BY62" s="1334"/>
      <c r="BZ62" s="1334"/>
      <c r="CA62" s="1334"/>
      <c r="CB62" s="1334"/>
      <c r="CC62" s="1334"/>
      <c r="CD62" s="1334"/>
      <c r="CE62" s="1334"/>
    </row>
    <row r="63" spans="2:83" x14ac:dyDescent="0.15">
      <c r="B63" s="1100"/>
      <c r="C63" s="1052"/>
      <c r="D63" s="1052"/>
      <c r="E63" s="1052"/>
      <c r="F63" s="1052"/>
      <c r="G63" s="1052"/>
      <c r="H63" s="1052"/>
      <c r="I63" s="1052"/>
      <c r="J63" s="1052"/>
      <c r="K63" s="1052"/>
      <c r="L63" s="1052"/>
      <c r="M63" s="1052"/>
      <c r="N63" s="1052"/>
      <c r="O63" s="1052"/>
      <c r="P63" s="1052"/>
      <c r="Q63" s="1102"/>
      <c r="R63" s="1110"/>
      <c r="S63" s="1052"/>
      <c r="T63" s="1052"/>
      <c r="U63" s="1052"/>
      <c r="V63" s="1052"/>
      <c r="W63" s="1052"/>
      <c r="X63" s="1052"/>
      <c r="Y63" s="1052"/>
      <c r="Z63" s="1052"/>
      <c r="AA63" s="1052"/>
      <c r="AB63" s="1052"/>
      <c r="AC63" s="1052"/>
      <c r="AD63" s="1052"/>
      <c r="AE63" s="1103"/>
      <c r="AF63" s="1052"/>
      <c r="AG63" s="1110"/>
      <c r="AH63" s="1052"/>
      <c r="AI63" s="1052"/>
      <c r="AJ63" s="1052"/>
      <c r="AK63" s="1052"/>
      <c r="AL63" s="1052"/>
      <c r="AM63" s="1052"/>
      <c r="AN63" s="1052"/>
      <c r="AO63" s="1052"/>
      <c r="AP63" s="1052"/>
      <c r="AQ63" s="1052"/>
      <c r="AR63" s="1052"/>
      <c r="AS63" s="1052"/>
      <c r="AT63" s="1103"/>
      <c r="AU63" s="1052"/>
      <c r="AV63" s="1110"/>
      <c r="AW63" s="1052"/>
      <c r="AX63" s="1052"/>
      <c r="AY63" s="1052"/>
      <c r="AZ63" s="1052"/>
      <c r="BA63" s="1052"/>
      <c r="BB63" s="1052"/>
      <c r="BC63" s="1052"/>
      <c r="BD63" s="1052"/>
      <c r="BE63" s="1052"/>
      <c r="BF63" s="1052"/>
      <c r="BG63" s="1052"/>
      <c r="BH63" s="1052"/>
      <c r="BI63" s="1103"/>
      <c r="BJ63" s="1052"/>
      <c r="BK63" s="1110"/>
      <c r="BL63" s="1052"/>
      <c r="BM63" s="1052"/>
      <c r="BN63" s="1052"/>
      <c r="BO63" s="1052"/>
      <c r="BP63" s="1052"/>
      <c r="BQ63" s="1052"/>
      <c r="BR63" s="1052"/>
      <c r="BS63" s="1052"/>
      <c r="BT63" s="1052"/>
      <c r="BU63" s="1052"/>
      <c r="BV63" s="1052"/>
      <c r="BW63" s="1052"/>
      <c r="BX63" s="1104"/>
      <c r="BY63" s="1334"/>
      <c r="BZ63" s="1334"/>
      <c r="CA63" s="1334"/>
      <c r="CB63" s="1334"/>
      <c r="CC63" s="1334"/>
      <c r="CD63" s="1334"/>
      <c r="CE63" s="1334"/>
    </row>
    <row r="64" spans="2:83" x14ac:dyDescent="0.15">
      <c r="B64" s="1100"/>
      <c r="C64" s="1052"/>
      <c r="D64" s="1052"/>
      <c r="E64" s="1052"/>
      <c r="F64" s="1052"/>
      <c r="G64" s="1052"/>
      <c r="H64" s="1052"/>
      <c r="I64" s="1052"/>
      <c r="J64" s="1052"/>
      <c r="K64" s="1052"/>
      <c r="L64" s="1052"/>
      <c r="M64" s="1052"/>
      <c r="N64" s="1052"/>
      <c r="O64" s="1052"/>
      <c r="P64" s="1052"/>
      <c r="Q64" s="1102"/>
      <c r="R64" s="1110"/>
      <c r="S64" s="1052"/>
      <c r="T64" s="1052"/>
      <c r="U64" s="1052"/>
      <c r="V64" s="1052"/>
      <c r="W64" s="1052"/>
      <c r="X64" s="1052"/>
      <c r="Y64" s="1052"/>
      <c r="Z64" s="1052"/>
      <c r="AA64" s="1052"/>
      <c r="AB64" s="1052"/>
      <c r="AC64" s="1052"/>
      <c r="AD64" s="1052"/>
      <c r="AE64" s="1103"/>
      <c r="AF64" s="1052"/>
      <c r="AG64" s="1110"/>
      <c r="AH64" s="1052"/>
      <c r="AI64" s="1052"/>
      <c r="AJ64" s="1052"/>
      <c r="AK64" s="1052"/>
      <c r="AL64" s="1052"/>
      <c r="AM64" s="1052"/>
      <c r="AN64" s="1052"/>
      <c r="AO64" s="1052"/>
      <c r="AP64" s="1052"/>
      <c r="AQ64" s="1052"/>
      <c r="AR64" s="1052"/>
      <c r="AS64" s="1052"/>
      <c r="AT64" s="1103"/>
      <c r="AU64" s="1052"/>
      <c r="AV64" s="1110"/>
      <c r="AW64" s="1052"/>
      <c r="AX64" s="1052"/>
      <c r="AY64" s="1052"/>
      <c r="AZ64" s="1052"/>
      <c r="BA64" s="1052"/>
      <c r="BB64" s="1052"/>
      <c r="BC64" s="1052"/>
      <c r="BD64" s="1052"/>
      <c r="BE64" s="1052"/>
      <c r="BF64" s="1052"/>
      <c r="BG64" s="1052"/>
      <c r="BH64" s="1052"/>
      <c r="BI64" s="1103"/>
      <c r="BJ64" s="1052"/>
      <c r="BK64" s="1110"/>
      <c r="BL64" s="1052"/>
      <c r="BM64" s="1052"/>
      <c r="BN64" s="1052"/>
      <c r="BO64" s="1052"/>
      <c r="BP64" s="1052"/>
      <c r="BQ64" s="1052"/>
      <c r="BR64" s="1052"/>
      <c r="BS64" s="1052"/>
      <c r="BT64" s="1052"/>
      <c r="BU64" s="1052"/>
      <c r="BV64" s="1052"/>
      <c r="BW64" s="1052"/>
      <c r="BX64" s="1104"/>
      <c r="BY64" s="1334"/>
      <c r="BZ64" s="1334"/>
      <c r="CA64" s="1334"/>
      <c r="CB64" s="1334"/>
      <c r="CC64" s="1334"/>
      <c r="CD64" s="1334"/>
      <c r="CE64" s="1334"/>
    </row>
    <row r="65" spans="2:83" x14ac:dyDescent="0.15">
      <c r="B65" s="1114"/>
      <c r="C65" s="1115"/>
      <c r="D65" s="1115"/>
      <c r="E65" s="1115"/>
      <c r="F65" s="1115"/>
      <c r="G65" s="1115"/>
      <c r="H65" s="1115"/>
      <c r="I65" s="1115"/>
      <c r="J65" s="1115"/>
      <c r="K65" s="1115"/>
      <c r="L65" s="1115"/>
      <c r="M65" s="1115"/>
      <c r="N65" s="1115"/>
      <c r="O65" s="1115"/>
      <c r="P65" s="1115"/>
      <c r="Q65" s="1116"/>
      <c r="R65" s="1115"/>
      <c r="S65" s="1115"/>
      <c r="T65" s="1115"/>
      <c r="U65" s="1115"/>
      <c r="V65" s="1115"/>
      <c r="W65" s="1115"/>
      <c r="X65" s="1115"/>
      <c r="Y65" s="1115"/>
      <c r="Z65" s="1115"/>
      <c r="AA65" s="1115"/>
      <c r="AB65" s="1115"/>
      <c r="AC65" s="1115"/>
      <c r="AD65" s="1115"/>
      <c r="AE65" s="1117"/>
      <c r="AF65" s="1115"/>
      <c r="AG65" s="1115"/>
      <c r="AH65" s="1115"/>
      <c r="AI65" s="1115"/>
      <c r="AJ65" s="1115"/>
      <c r="AK65" s="1115"/>
      <c r="AL65" s="1115"/>
      <c r="AM65" s="1115"/>
      <c r="AN65" s="1115"/>
      <c r="AO65" s="1115"/>
      <c r="AP65" s="1115"/>
      <c r="AQ65" s="1115"/>
      <c r="AR65" s="1115"/>
      <c r="AS65" s="1115"/>
      <c r="AT65" s="1117"/>
      <c r="AU65" s="1115"/>
      <c r="AV65" s="1115"/>
      <c r="AW65" s="1115"/>
      <c r="AX65" s="1115"/>
      <c r="AY65" s="1115"/>
      <c r="AZ65" s="1115"/>
      <c r="BA65" s="1115"/>
      <c r="BB65" s="1115"/>
      <c r="BC65" s="1115"/>
      <c r="BD65" s="1115"/>
      <c r="BE65" s="1115"/>
      <c r="BF65" s="1115"/>
      <c r="BG65" s="1115"/>
      <c r="BH65" s="1115"/>
      <c r="BI65" s="1117"/>
      <c r="BJ65" s="1115"/>
      <c r="BK65" s="1115"/>
      <c r="BL65" s="1115"/>
      <c r="BM65" s="1115"/>
      <c r="BN65" s="1115"/>
      <c r="BO65" s="1115"/>
      <c r="BP65" s="1115"/>
      <c r="BQ65" s="1115"/>
      <c r="BR65" s="1115"/>
      <c r="BS65" s="1115"/>
      <c r="BT65" s="1115"/>
      <c r="BU65" s="1115"/>
      <c r="BV65" s="1115"/>
      <c r="BW65" s="1115"/>
      <c r="BX65" s="1118"/>
      <c r="BY65" s="1334"/>
      <c r="BZ65" s="1334"/>
      <c r="CA65" s="1334"/>
      <c r="CB65" s="1334"/>
      <c r="CC65" s="1334"/>
      <c r="CD65" s="1334"/>
      <c r="CE65" s="1334"/>
    </row>
  </sheetData>
  <sheetProtection selectLockedCells="1"/>
  <mergeCells count="33">
    <mergeCell ref="G18:P19"/>
    <mergeCell ref="R18:BI19"/>
    <mergeCell ref="D24:K25"/>
    <mergeCell ref="M24:Z25"/>
    <mergeCell ref="AC25:BX25"/>
    <mergeCell ref="G20:P20"/>
    <mergeCell ref="R20:BI20"/>
    <mergeCell ref="G21:P21"/>
    <mergeCell ref="R21:X21"/>
    <mergeCell ref="Y21:BI21"/>
    <mergeCell ref="M23:Z23"/>
    <mergeCell ref="G16:P16"/>
    <mergeCell ref="R16:BI16"/>
    <mergeCell ref="G17:P17"/>
    <mergeCell ref="R17:BI17"/>
    <mergeCell ref="AJ5:BX5"/>
    <mergeCell ref="P13:X13"/>
    <mergeCell ref="Y13:AG13"/>
    <mergeCell ref="AH13:AP13"/>
    <mergeCell ref="P12:X12"/>
    <mergeCell ref="Y12:AG12"/>
    <mergeCell ref="AH12:AP12"/>
    <mergeCell ref="P9:X9"/>
    <mergeCell ref="I2:Q2"/>
    <mergeCell ref="R2:Z2"/>
    <mergeCell ref="AA2:AI2"/>
    <mergeCell ref="B7:BX7"/>
    <mergeCell ref="Y9:AI9"/>
    <mergeCell ref="BG2:BO3"/>
    <mergeCell ref="BP2:BX3"/>
    <mergeCell ref="I3:Q5"/>
    <mergeCell ref="R3:Z5"/>
    <mergeCell ref="AA3:AI5"/>
  </mergeCells>
  <phoneticPr fontId="7"/>
  <conditionalFormatting sqref="P13">
    <cfRule type="expression" priority="1">
      <formula>"OR(ANDY13=""""),Y13+AH13=0)"</formula>
    </cfRule>
  </conditionalFormatting>
  <pageMargins left="0.70866141732283472" right="0.70866141732283472" top="0.74803149606299213" bottom="0.74803149606299213" header="0.31496062992125984" footer="0.31496062992125984"/>
  <pageSetup paperSize="9" scale="91" orientation="portrait" blackAndWhite="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Normal="70" zoomScaleSheetLayoutView="100" workbookViewId="0">
      <selection activeCell="J3" sqref="J3:K3"/>
    </sheetView>
  </sheetViews>
  <sheetFormatPr defaultColWidth="2.125" defaultRowHeight="14.25" x14ac:dyDescent="0.15"/>
  <cols>
    <col min="1" max="2" width="2.125" style="524"/>
    <col min="3" max="3" width="3.625" style="524" customWidth="1"/>
    <col min="4" max="11" width="11.625" style="524" customWidth="1"/>
    <col min="12" max="12" width="3.625" style="524" customWidth="1"/>
    <col min="13" max="13" width="2.125" style="524"/>
    <col min="14" max="14" width="6.125" style="524" customWidth="1"/>
    <col min="15" max="24" width="8.875" style="524" customWidth="1"/>
    <col min="25" max="46" width="6.125" style="524" customWidth="1"/>
    <col min="47" max="16384" width="2.125" style="524"/>
  </cols>
  <sheetData>
    <row r="1" spans="1:27" ht="23.25" customHeight="1" x14ac:dyDescent="0.15">
      <c r="A1" s="524" t="s">
        <v>4821</v>
      </c>
    </row>
    <row r="2" spans="1:27" ht="23.25" customHeight="1" x14ac:dyDescent="0.15">
      <c r="A2" s="400" t="s">
        <v>4621</v>
      </c>
      <c r="B2" s="400"/>
      <c r="K2" s="694" t="s">
        <v>4623</v>
      </c>
    </row>
    <row r="3" spans="1:27" ht="15" customHeight="1" x14ac:dyDescent="0.15">
      <c r="E3" s="525"/>
      <c r="F3" s="525"/>
      <c r="G3" s="525"/>
      <c r="H3" s="525"/>
      <c r="I3" s="525"/>
      <c r="J3" s="2760">
        <v>46417</v>
      </c>
      <c r="K3" s="2760"/>
      <c r="L3" s="525"/>
      <c r="M3" s="525"/>
      <c r="N3" s="525"/>
      <c r="O3" s="525"/>
      <c r="P3" s="525"/>
      <c r="Q3" s="525"/>
      <c r="R3" s="525"/>
      <c r="S3" s="525"/>
      <c r="T3" s="525"/>
      <c r="U3" s="525"/>
      <c r="V3" s="525"/>
      <c r="W3" s="525"/>
      <c r="X3" s="525"/>
      <c r="Y3" s="525"/>
      <c r="Z3" s="525"/>
      <c r="AA3" s="525"/>
    </row>
    <row r="4" spans="1:27" ht="15" customHeight="1" x14ac:dyDescent="0.15">
      <c r="D4" s="561" t="str">
        <f>'はじめに（PC）'!D4</f>
        <v>横手市</v>
      </c>
      <c r="E4" s="425" t="s">
        <v>4675</v>
      </c>
    </row>
    <row r="5" spans="1:27" ht="15" customHeight="1" x14ac:dyDescent="0.15">
      <c r="E5" s="525"/>
    </row>
    <row r="6" spans="1:27" ht="15" customHeight="1" x14ac:dyDescent="0.15">
      <c r="B6" s="525"/>
      <c r="C6" s="525"/>
      <c r="D6" s="525"/>
      <c r="E6" s="525"/>
      <c r="J6" s="591"/>
    </row>
    <row r="7" spans="1:27" ht="15" customHeight="1" x14ac:dyDescent="0.15">
      <c r="B7" s="526"/>
      <c r="C7" s="526"/>
      <c r="D7" s="526"/>
      <c r="E7" s="525"/>
      <c r="I7" s="591"/>
      <c r="J7" s="2761" t="str">
        <f>'はじめに（PC）'!D5</f>
        <v>〇〇〇〇組織</v>
      </c>
      <c r="K7" s="2761"/>
    </row>
    <row r="8" spans="1:27" ht="15" customHeight="1" x14ac:dyDescent="0.15">
      <c r="B8" s="526"/>
      <c r="C8" s="526"/>
      <c r="D8" s="526"/>
      <c r="E8" s="525"/>
      <c r="I8" s="591"/>
      <c r="J8" s="2761" t="str">
        <f>'はじめに（PC）'!D6</f>
        <v>〇〇　〇〇</v>
      </c>
      <c r="K8" s="2761"/>
      <c r="M8" s="525"/>
      <c r="N8" s="525"/>
      <c r="O8" s="525"/>
    </row>
    <row r="9" spans="1:27" ht="15" customHeight="1" x14ac:dyDescent="0.15">
      <c r="B9" s="526"/>
      <c r="C9" s="526"/>
      <c r="D9" s="526"/>
      <c r="E9" s="525"/>
      <c r="J9" s="591"/>
      <c r="M9" s="525"/>
      <c r="N9" s="525"/>
      <c r="O9" s="525"/>
    </row>
    <row r="10" spans="1:27" ht="9.75" customHeight="1" x14ac:dyDescent="0.15"/>
    <row r="11" spans="1:27" ht="9.75" customHeight="1" x14ac:dyDescent="0.15"/>
    <row r="12" spans="1:27" ht="35.25" customHeight="1" x14ac:dyDescent="0.15">
      <c r="D12" s="1504">
        <v>8</v>
      </c>
      <c r="E12" s="524" t="s">
        <v>4944</v>
      </c>
    </row>
    <row r="13" spans="1:27" x14ac:dyDescent="0.15">
      <c r="C13" s="525"/>
      <c r="D13" s="525"/>
      <c r="E13" s="525"/>
      <c r="F13" s="525"/>
      <c r="G13" s="525"/>
      <c r="H13" s="525"/>
      <c r="I13" s="525"/>
      <c r="J13" s="525"/>
      <c r="K13" s="525"/>
      <c r="L13" s="525"/>
    </row>
    <row r="14" spans="1:27" ht="27" customHeight="1" x14ac:dyDescent="0.15">
      <c r="C14" s="2762" t="s">
        <v>4820</v>
      </c>
      <c r="D14" s="2762"/>
      <c r="E14" s="2762"/>
      <c r="F14" s="2762"/>
      <c r="G14" s="2762"/>
      <c r="H14" s="2762"/>
      <c r="I14" s="2762"/>
      <c r="J14" s="2762"/>
      <c r="K14" s="2762"/>
      <c r="L14" s="2762"/>
    </row>
    <row r="15" spans="1:27" ht="37.5" customHeight="1" x14ac:dyDescent="0.15">
      <c r="C15" s="2762"/>
      <c r="D15" s="2762"/>
      <c r="E15" s="2762"/>
      <c r="F15" s="2762"/>
      <c r="G15" s="2762"/>
      <c r="H15" s="2762"/>
      <c r="I15" s="2762"/>
      <c r="J15" s="2762"/>
      <c r="K15" s="2762"/>
      <c r="L15" s="2762"/>
    </row>
    <row r="16" spans="1:27" x14ac:dyDescent="0.15">
      <c r="C16" s="526"/>
      <c r="D16" s="526"/>
      <c r="E16" s="525"/>
      <c r="J16" s="591"/>
      <c r="M16" s="525"/>
      <c r="N16" s="525"/>
      <c r="O16" s="525"/>
    </row>
    <row r="17" spans="3:15" ht="20.100000000000001" customHeight="1" x14ac:dyDescent="0.15">
      <c r="C17" s="1170" t="s">
        <v>250</v>
      </c>
      <c r="D17" s="524" t="s">
        <v>4818</v>
      </c>
      <c r="E17" s="525"/>
      <c r="J17" s="591"/>
      <c r="M17" s="525"/>
      <c r="N17" s="525"/>
      <c r="O17" s="525"/>
    </row>
    <row r="18" spans="3:15" ht="20.100000000000001" customHeight="1" x14ac:dyDescent="0.15">
      <c r="C18" s="1170" t="s">
        <v>250</v>
      </c>
      <c r="D18" s="524" t="s">
        <v>4819</v>
      </c>
    </row>
    <row r="19" spans="3:15" ht="15.6" customHeight="1" x14ac:dyDescent="0.15">
      <c r="C19" s="695" t="s">
        <v>4854</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526"/>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7"/>
  <dataValidations count="2">
    <dataValidation type="list" allowBlank="1" showInputMessage="1" showErrorMessage="1" sqref="C17:C18" xr:uid="{162D5CEB-2CA9-486A-929E-5F244634335C}">
      <formula1>"□,■"</formula1>
    </dataValidation>
    <dataValidation type="list" allowBlank="1" showInputMessage="1" sqref="D12" xr:uid="{C6B2BD91-A2FA-451D-AC72-BA0DA65E5CC2}">
      <formula1>"7,8,9,10,11,12,13,14,15,16"</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sheetPr>
  <dimension ref="A1:AI198"/>
  <sheetViews>
    <sheetView showGridLines="0" view="pageBreakPreview" zoomScale="85" zoomScaleNormal="100" zoomScaleSheetLayoutView="85" workbookViewId="0">
      <selection activeCell="C10" sqref="C10:D10"/>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3" width="4.375" style="7" customWidth="1"/>
    <col min="14" max="15" width="5.375" style="7" customWidth="1"/>
    <col min="16" max="16" width="5.125" style="7" customWidth="1"/>
    <col min="17" max="17" width="5" style="7" customWidth="1"/>
    <col min="18" max="23" width="5.125" style="7" customWidth="1"/>
    <col min="24" max="24" width="4.125" style="7" customWidth="1"/>
    <col min="25" max="25" width="3.375" style="7" customWidth="1"/>
    <col min="26" max="26" width="1.125" style="7" customWidth="1"/>
    <col min="27" max="28" width="2.625" style="7" customWidth="1"/>
    <col min="29" max="16384" width="9" style="7"/>
  </cols>
  <sheetData>
    <row r="1" spans="1:25" x14ac:dyDescent="0.15">
      <c r="A1" s="81" t="s">
        <v>963</v>
      </c>
    </row>
    <row r="2" spans="1:25" s="80" customFormat="1" ht="27.75" customHeight="1" x14ac:dyDescent="0.15">
      <c r="A2" s="89" t="s">
        <v>4875</v>
      </c>
      <c r="S2" s="91"/>
      <c r="T2" s="91"/>
      <c r="U2" s="91"/>
      <c r="V2" s="91"/>
      <c r="X2" s="91" t="s">
        <v>4623</v>
      </c>
    </row>
    <row r="3" spans="1:25" s="80" customFormat="1" ht="27.75" customHeight="1" x14ac:dyDescent="0.15">
      <c r="A3" s="89"/>
      <c r="S3" s="2897">
        <v>46477</v>
      </c>
      <c r="T3" s="2897"/>
      <c r="U3" s="2897"/>
      <c r="V3" s="2897"/>
      <c r="W3" s="2897"/>
      <c r="X3" s="2897"/>
    </row>
    <row r="4" spans="1:25" s="82" customFormat="1" ht="25.5" customHeight="1" x14ac:dyDescent="0.15">
      <c r="B4" s="2907" t="str">
        <f>'はじめに（PC）'!$D$4</f>
        <v>横手市</v>
      </c>
      <c r="C4" s="2907"/>
      <c r="D4" s="2907"/>
      <c r="E4" s="82" t="s">
        <v>527</v>
      </c>
      <c r="F4" s="80"/>
      <c r="G4" s="80"/>
    </row>
    <row r="5" spans="1:25" s="82" customFormat="1" ht="29.25" customHeight="1" x14ac:dyDescent="0.15">
      <c r="A5" s="90"/>
      <c r="B5" s="90"/>
      <c r="C5" s="90"/>
      <c r="D5" s="90"/>
      <c r="E5" s="90"/>
      <c r="F5" s="80"/>
      <c r="G5" s="80"/>
      <c r="H5" s="80"/>
      <c r="I5" s="80"/>
      <c r="J5" s="80"/>
      <c r="K5" s="80"/>
      <c r="L5" s="80"/>
      <c r="M5" s="80"/>
      <c r="N5" s="80"/>
      <c r="O5" s="80"/>
      <c r="P5" s="80"/>
      <c r="Q5" s="80"/>
      <c r="R5" s="80"/>
      <c r="S5" s="80"/>
      <c r="T5" s="80"/>
      <c r="U5" s="80"/>
    </row>
    <row r="6" spans="1:25" s="80" customFormat="1" ht="24" customHeight="1" x14ac:dyDescent="0.15">
      <c r="A6" s="87"/>
      <c r="B6" s="87"/>
      <c r="C6" s="87"/>
      <c r="D6" s="87"/>
      <c r="P6" s="2908"/>
      <c r="Q6" s="2908"/>
      <c r="R6" s="2896" t="str">
        <f>'はじめに（PC）'!D5&amp;""</f>
        <v>〇〇〇〇組織</v>
      </c>
      <c r="S6" s="2896"/>
      <c r="T6" s="2896"/>
      <c r="U6" s="2896"/>
      <c r="V6" s="2896"/>
      <c r="W6" s="2896"/>
      <c r="X6" s="2896"/>
    </row>
    <row r="7" spans="1:25" s="80" customFormat="1" ht="24" customHeight="1" x14ac:dyDescent="0.15">
      <c r="A7" s="87"/>
      <c r="B7" s="87"/>
      <c r="C7" s="87"/>
      <c r="D7" s="87"/>
      <c r="P7" s="2908"/>
      <c r="Q7" s="2908"/>
      <c r="R7" s="2896" t="str">
        <f>'はじめに（PC）'!D6&amp;""</f>
        <v>〇〇　〇〇</v>
      </c>
      <c r="S7" s="2896"/>
      <c r="T7" s="2896"/>
      <c r="U7" s="2896"/>
      <c r="V7" s="2896"/>
      <c r="W7" s="2896"/>
      <c r="X7" s="2896"/>
      <c r="Y7" s="88"/>
    </row>
    <row r="8" spans="1:25" s="80" customFormat="1" ht="26.25" customHeight="1" x14ac:dyDescent="0.15">
      <c r="A8" s="87"/>
      <c r="B8" s="87"/>
      <c r="C8" s="87"/>
      <c r="D8" s="87"/>
      <c r="E8" s="84"/>
    </row>
    <row r="9" spans="1:25" s="82" customFormat="1" ht="25.5" customHeight="1" x14ac:dyDescent="0.15">
      <c r="A9" s="85"/>
      <c r="B9" s="84"/>
      <c r="C9" s="84"/>
      <c r="D9" s="84"/>
      <c r="E9" s="84"/>
      <c r="F9" s="80"/>
      <c r="G9" s="80"/>
    </row>
    <row r="10" spans="1:25" s="82" customFormat="1" ht="25.5" customHeight="1" x14ac:dyDescent="0.15">
      <c r="A10" s="85"/>
      <c r="C10" s="2906"/>
      <c r="D10" s="2906"/>
      <c r="E10" s="86" t="s">
        <v>4858</v>
      </c>
      <c r="F10" s="80"/>
      <c r="G10" s="80"/>
    </row>
    <row r="11" spans="1:25" s="82" customFormat="1" ht="25.5" customHeight="1" x14ac:dyDescent="0.15">
      <c r="A11" s="85"/>
      <c r="B11" s="84"/>
      <c r="C11" s="84"/>
      <c r="D11" s="84"/>
      <c r="E11" s="84"/>
      <c r="F11" s="80"/>
      <c r="G11" s="80"/>
    </row>
    <row r="12" spans="1:25" s="81" customFormat="1" ht="64.5" customHeight="1" x14ac:dyDescent="0.15">
      <c r="B12" s="2898" t="s">
        <v>4939</v>
      </c>
      <c r="C12" s="2898"/>
      <c r="D12" s="2898"/>
      <c r="E12" s="2898"/>
      <c r="F12" s="2898"/>
      <c r="G12" s="2898"/>
      <c r="H12" s="2898"/>
      <c r="I12" s="2898"/>
      <c r="J12" s="2898"/>
      <c r="K12" s="2898"/>
      <c r="L12" s="2898"/>
      <c r="M12" s="2898"/>
      <c r="N12" s="2898"/>
      <c r="O12" s="2898"/>
      <c r="P12" s="2898"/>
      <c r="Q12" s="2898"/>
      <c r="R12" s="2898"/>
      <c r="S12" s="2898"/>
      <c r="T12" s="2898"/>
      <c r="U12" s="2898"/>
      <c r="V12" s="2898"/>
      <c r="W12" s="2898"/>
    </row>
    <row r="13" spans="1:25" s="81" customFormat="1" ht="40.5" customHeight="1" x14ac:dyDescent="0.15">
      <c r="B13" s="664"/>
      <c r="C13" s="664"/>
      <c r="D13" s="664"/>
      <c r="E13" s="664"/>
      <c r="F13" s="664"/>
      <c r="G13" s="664"/>
      <c r="H13" s="664"/>
      <c r="I13" s="664"/>
      <c r="J13" s="664"/>
      <c r="K13" s="664"/>
      <c r="L13" s="664"/>
      <c r="M13" s="664"/>
      <c r="N13" s="664"/>
      <c r="O13" s="664"/>
      <c r="P13" s="664"/>
      <c r="Q13" s="664"/>
      <c r="R13" s="664"/>
      <c r="S13" s="664"/>
      <c r="T13" s="664"/>
      <c r="U13" s="664"/>
      <c r="V13" s="664"/>
      <c r="W13" s="664"/>
    </row>
    <row r="14" spans="1:25" s="81" customFormat="1" ht="24" customHeight="1" x14ac:dyDescent="0.15">
      <c r="B14" s="1660" t="s">
        <v>4817</v>
      </c>
      <c r="C14" s="1660"/>
      <c r="D14" s="1660"/>
      <c r="E14" s="1660"/>
      <c r="F14" s="1660"/>
      <c r="G14" s="1660"/>
      <c r="H14" s="1660"/>
      <c r="I14" s="1660"/>
      <c r="J14" s="1660"/>
      <c r="K14" s="1660"/>
      <c r="L14" s="1660"/>
      <c r="M14" s="1660"/>
      <c r="N14" s="1660"/>
      <c r="O14" s="1660"/>
      <c r="P14" s="1660"/>
      <c r="Q14" s="1660"/>
      <c r="R14" s="1660"/>
      <c r="S14" s="1660"/>
      <c r="T14" s="1660"/>
      <c r="U14" s="1660"/>
      <c r="V14" s="1660"/>
      <c r="W14" s="1660"/>
      <c r="X14" s="1660"/>
    </row>
    <row r="15" spans="1:25" s="81" customFormat="1" ht="36" customHeight="1" x14ac:dyDescent="0.15">
      <c r="B15" s="1170" t="s">
        <v>250</v>
      </c>
      <c r="C15" s="1656" t="s">
        <v>4872</v>
      </c>
      <c r="D15" s="1656"/>
      <c r="E15" s="1656"/>
      <c r="F15" s="1656"/>
      <c r="G15" s="1656"/>
      <c r="H15" s="1656"/>
      <c r="I15" s="1656"/>
      <c r="J15" s="1656"/>
      <c r="K15" s="1656"/>
      <c r="L15" s="1656"/>
      <c r="M15" s="1656"/>
      <c r="N15" s="1656"/>
      <c r="O15" s="1656"/>
      <c r="P15" s="1656"/>
      <c r="Q15" s="1656"/>
      <c r="R15" s="1656"/>
      <c r="S15" s="1656"/>
      <c r="T15" s="1656"/>
      <c r="U15" s="1656"/>
      <c r="V15" s="1656"/>
      <c r="W15" s="1656"/>
      <c r="X15" s="1656"/>
    </row>
    <row r="16" spans="1:25" s="81" customFormat="1" ht="36" customHeight="1" x14ac:dyDescent="0.15">
      <c r="B16" s="1170" t="s">
        <v>250</v>
      </c>
      <c r="C16" s="1656" t="s">
        <v>4940</v>
      </c>
      <c r="D16" s="1656"/>
      <c r="E16" s="1656"/>
      <c r="F16" s="1656"/>
      <c r="G16" s="1656"/>
      <c r="H16" s="1656"/>
      <c r="I16" s="1656"/>
      <c r="J16" s="1656"/>
      <c r="K16" s="1656"/>
      <c r="L16" s="1656"/>
      <c r="M16" s="1656"/>
      <c r="N16" s="1656"/>
      <c r="O16" s="1656"/>
      <c r="P16" s="1656"/>
      <c r="Q16" s="1656"/>
      <c r="R16" s="1656"/>
      <c r="S16" s="1656"/>
      <c r="T16" s="1656"/>
      <c r="U16" s="1656"/>
      <c r="V16" s="1656"/>
      <c r="W16" s="1656"/>
      <c r="X16" s="1656"/>
    </row>
    <row r="17" spans="1:32" s="81" customFormat="1" ht="25.5" customHeight="1" x14ac:dyDescent="0.15">
      <c r="B17" s="1170" t="s">
        <v>250</v>
      </c>
      <c r="C17" s="1656" t="s">
        <v>4941</v>
      </c>
      <c r="D17" s="1656"/>
      <c r="E17" s="1656"/>
      <c r="F17" s="1656"/>
      <c r="G17" s="1656"/>
      <c r="H17" s="1656"/>
      <c r="I17" s="1656"/>
      <c r="J17" s="1656"/>
      <c r="K17" s="1656"/>
      <c r="L17" s="1656"/>
      <c r="M17" s="1656"/>
      <c r="N17" s="1656"/>
      <c r="O17" s="1656"/>
      <c r="P17" s="1656"/>
      <c r="Q17" s="1656"/>
      <c r="R17" s="1656"/>
      <c r="S17" s="1656"/>
      <c r="T17" s="1656"/>
      <c r="U17" s="1656"/>
      <c r="V17" s="1656"/>
      <c r="W17" s="1656"/>
      <c r="X17" s="1656"/>
    </row>
    <row r="18" spans="1:32" s="81" customFormat="1" ht="30" customHeight="1" x14ac:dyDescent="0.15">
      <c r="B18" s="2905" t="s">
        <v>4841</v>
      </c>
      <c r="C18" s="2905"/>
      <c r="D18" s="2905"/>
      <c r="E18" s="2905"/>
      <c r="F18" s="2905"/>
      <c r="G18" s="2905"/>
      <c r="H18" s="2905"/>
      <c r="I18" s="2905"/>
      <c r="J18" s="2905"/>
      <c r="K18" s="2905"/>
      <c r="L18" s="2905"/>
      <c r="M18" s="665"/>
      <c r="N18" s="665"/>
      <c r="O18" s="665"/>
      <c r="P18" s="665"/>
      <c r="Q18" s="665"/>
      <c r="R18" s="665"/>
      <c r="S18" s="665"/>
      <c r="T18" s="665"/>
      <c r="U18" s="665"/>
      <c r="V18" s="665"/>
      <c r="W18" s="666"/>
      <c r="X18" s="666"/>
    </row>
    <row r="19" spans="1:32" s="81" customFormat="1" ht="30" customHeight="1" x14ac:dyDescent="0.15">
      <c r="B19" s="2905" t="s">
        <v>4842</v>
      </c>
      <c r="C19" s="2905"/>
      <c r="D19" s="2905"/>
      <c r="E19" s="2905"/>
      <c r="F19" s="2905"/>
      <c r="G19" s="2905"/>
      <c r="H19" s="2905"/>
      <c r="I19" s="2905"/>
      <c r="J19" s="2905"/>
      <c r="K19" s="2905"/>
      <c r="L19" s="2905"/>
      <c r="M19" s="2905"/>
      <c r="N19" s="2905"/>
      <c r="O19" s="2905"/>
      <c r="P19" s="2905"/>
      <c r="Q19" s="2905"/>
      <c r="R19" s="2905"/>
      <c r="S19" s="2905"/>
      <c r="T19" s="2905"/>
      <c r="U19" s="2905"/>
      <c r="V19" s="2905"/>
      <c r="W19" s="2905"/>
      <c r="X19" s="2905"/>
    </row>
    <row r="20" spans="1:32" s="81" customFormat="1" ht="30" customHeight="1" x14ac:dyDescent="0.15">
      <c r="B20" s="2905" t="s">
        <v>4960</v>
      </c>
      <c r="C20" s="2905"/>
      <c r="D20" s="2905"/>
      <c r="E20" s="2905"/>
      <c r="F20" s="2905"/>
      <c r="G20" s="2905"/>
      <c r="H20" s="2905"/>
      <c r="I20" s="2905"/>
      <c r="J20" s="2905"/>
      <c r="K20" s="2905"/>
      <c r="L20" s="2905"/>
      <c r="M20" s="2905"/>
      <c r="N20" s="2905"/>
      <c r="O20" s="2905"/>
      <c r="P20" s="2905"/>
      <c r="Q20" s="2905"/>
      <c r="R20" s="2905"/>
      <c r="S20" s="2905"/>
      <c r="T20" s="2905"/>
      <c r="U20" s="2905"/>
      <c r="V20" s="2905"/>
      <c r="W20" s="2905"/>
      <c r="X20" s="2905"/>
    </row>
    <row r="21" spans="1:32" s="2" customFormat="1" ht="6.75" customHeight="1" x14ac:dyDescent="0.15">
      <c r="K21" s="32"/>
      <c r="L21" s="230"/>
      <c r="M21" s="230"/>
      <c r="N21" s="230"/>
      <c r="O21" s="230"/>
      <c r="P21" s="32"/>
      <c r="Q21" s="32"/>
      <c r="R21" s="32"/>
      <c r="S21" s="32"/>
      <c r="T21" s="32"/>
      <c r="U21" s="32"/>
      <c r="V21" s="32"/>
      <c r="W21" s="32"/>
      <c r="X21" s="32"/>
      <c r="Y21" s="32"/>
      <c r="Z21" s="32"/>
      <c r="AA21" s="32"/>
      <c r="AB21" s="32"/>
    </row>
    <row r="22" spans="1:32" ht="21" customHeight="1" x14ac:dyDescent="0.15">
      <c r="A22" s="13"/>
      <c r="P22" s="37"/>
      <c r="S22" s="37"/>
      <c r="T22" s="37"/>
      <c r="U22" s="37"/>
      <c r="V22" s="37"/>
      <c r="Y22" s="37"/>
      <c r="Z22" s="229" t="s">
        <v>962</v>
      </c>
      <c r="AA22" s="79"/>
      <c r="AB22" s="79"/>
      <c r="AE22" s="228"/>
      <c r="AF22" s="227"/>
    </row>
    <row r="23" spans="1:32" s="216" customFormat="1" ht="29.25" customHeight="1" x14ac:dyDescent="0.4">
      <c r="A23" s="2899" t="s">
        <v>961</v>
      </c>
      <c r="B23" s="2899"/>
      <c r="C23" s="2899"/>
      <c r="D23" s="2899"/>
      <c r="E23" s="2899"/>
      <c r="F23" s="2899"/>
      <c r="G23" s="2899"/>
      <c r="H23" s="2899"/>
      <c r="I23" s="2899"/>
      <c r="J23" s="2899"/>
      <c r="K23" s="2899"/>
      <c r="L23" s="2899"/>
      <c r="M23" s="2899"/>
      <c r="N23" s="2899"/>
      <c r="O23" s="2899"/>
      <c r="P23" s="2899"/>
      <c r="Q23" s="2899"/>
      <c r="R23" s="2899"/>
      <c r="S23" s="2899"/>
      <c r="T23" s="2899"/>
      <c r="U23" s="2899"/>
      <c r="V23" s="2899"/>
      <c r="W23" s="2899"/>
      <c r="X23" s="2899"/>
      <c r="Y23" s="2899"/>
      <c r="Z23" s="2899"/>
      <c r="AA23" s="2"/>
      <c r="AB23" s="2"/>
      <c r="AC23" s="2"/>
      <c r="AD23" s="2"/>
      <c r="AE23" s="2"/>
    </row>
    <row r="24" spans="1:32" ht="24" customHeight="1" x14ac:dyDescent="0.15">
      <c r="A24" s="6"/>
      <c r="B24" s="6"/>
      <c r="C24" s="6"/>
      <c r="D24" s="79"/>
      <c r="E24" s="79"/>
      <c r="F24" s="79"/>
      <c r="G24" s="79"/>
      <c r="H24" s="79"/>
      <c r="I24" s="79"/>
      <c r="J24" s="79"/>
      <c r="K24" s="79"/>
      <c r="M24" s="2900" t="s">
        <v>960</v>
      </c>
      <c r="N24" s="2332"/>
      <c r="O24" s="2332"/>
      <c r="P24" s="2901"/>
      <c r="Q24" s="2902" t="str">
        <f>'はじめに（PC）'!D5&amp;""</f>
        <v>〇〇〇〇組織</v>
      </c>
      <c r="R24" s="2903"/>
      <c r="S24" s="2903"/>
      <c r="T24" s="2903"/>
      <c r="U24" s="2903"/>
      <c r="V24" s="2903"/>
      <c r="W24" s="2903"/>
      <c r="X24" s="2903"/>
      <c r="Y24" s="2904"/>
    </row>
    <row r="25" spans="1:32" ht="15" customHeight="1" x14ac:dyDescent="0.15">
      <c r="A25" s="6"/>
      <c r="B25" s="6"/>
      <c r="C25" s="6"/>
      <c r="D25" s="79"/>
      <c r="E25" s="79"/>
      <c r="F25" s="79"/>
      <c r="G25" s="79"/>
      <c r="H25" s="79"/>
      <c r="I25" s="79"/>
      <c r="J25" s="79"/>
      <c r="K25" s="79"/>
      <c r="M25" s="3"/>
      <c r="N25" s="3"/>
      <c r="O25" s="3"/>
      <c r="P25" s="3"/>
      <c r="Q25" s="17"/>
      <c r="R25" s="17"/>
      <c r="S25" s="17"/>
      <c r="T25" s="17"/>
      <c r="U25" s="17"/>
      <c r="V25" s="17"/>
      <c r="W25" s="17"/>
      <c r="X25" s="17"/>
      <c r="Y25" s="17"/>
    </row>
    <row r="26" spans="1:32" s="216" customFormat="1" ht="30" customHeight="1" x14ac:dyDescent="0.4">
      <c r="A26" s="226"/>
      <c r="B26" s="2916">
        <v>8</v>
      </c>
      <c r="C26" s="2916"/>
      <c r="D26" s="2917" t="s">
        <v>6829</v>
      </c>
      <c r="E26" s="2917"/>
      <c r="F26" s="2918">
        <v>46477</v>
      </c>
      <c r="G26" s="2918"/>
      <c r="H26" s="2918"/>
      <c r="I26" s="2918"/>
      <c r="J26" s="2919" t="s">
        <v>6830</v>
      </c>
      <c r="K26" s="2919"/>
      <c r="L26" s="225"/>
      <c r="M26" s="3"/>
      <c r="N26" s="3"/>
      <c r="O26" s="3"/>
      <c r="P26" s="224"/>
      <c r="Q26" s="4"/>
      <c r="R26" s="4"/>
      <c r="S26" s="4"/>
      <c r="T26" s="4"/>
      <c r="U26" s="4"/>
      <c r="V26" s="2"/>
      <c r="W26" s="2"/>
      <c r="X26" s="2"/>
      <c r="Y26" s="2"/>
      <c r="Z26" s="2"/>
      <c r="AA26" s="2"/>
      <c r="AB26" s="2"/>
    </row>
    <row r="27" spans="1:32" s="216" customFormat="1" ht="42" customHeight="1" x14ac:dyDescent="0.45">
      <c r="B27" s="2869" t="s">
        <v>959</v>
      </c>
      <c r="C27" s="1603" t="s">
        <v>951</v>
      </c>
      <c r="D27" s="2142"/>
      <c r="E27" s="2142"/>
      <c r="F27" s="2142"/>
      <c r="G27" s="2142"/>
      <c r="H27" s="2142"/>
      <c r="I27" s="2142"/>
      <c r="J27" s="2142"/>
      <c r="K27" s="1604"/>
      <c r="L27" s="1945" t="s">
        <v>950</v>
      </c>
      <c r="M27" s="1945"/>
      <c r="N27" s="1945"/>
      <c r="O27" s="1945"/>
      <c r="P27" s="1945"/>
      <c r="Q27" s="1945"/>
      <c r="R27" s="1603" t="s">
        <v>949</v>
      </c>
      <c r="S27" s="2142"/>
      <c r="T27" s="2142"/>
      <c r="U27" s="2142"/>
      <c r="V27" s="2142"/>
      <c r="W27" s="2142"/>
      <c r="X27" s="2142"/>
      <c r="Y27" s="1604"/>
      <c r="AA27" s="203"/>
    </row>
    <row r="28" spans="1:32" s="216" customFormat="1" ht="42" customHeight="1" x14ac:dyDescent="0.4">
      <c r="B28" s="2870"/>
      <c r="C28" s="223" t="s">
        <v>948</v>
      </c>
      <c r="D28" s="2872" t="s">
        <v>958</v>
      </c>
      <c r="E28" s="2872"/>
      <c r="F28" s="2872"/>
      <c r="G28" s="2872"/>
      <c r="H28" s="2872"/>
      <c r="I28" s="2872"/>
      <c r="J28" s="2872"/>
      <c r="K28" s="2873"/>
      <c r="L28" s="2874">
        <f>金銭出納簿!E60</f>
        <v>0</v>
      </c>
      <c r="M28" s="2875"/>
      <c r="N28" s="2875"/>
      <c r="O28" s="2875"/>
      <c r="P28" s="2875"/>
      <c r="Q28" s="2876"/>
      <c r="R28" s="2877"/>
      <c r="S28" s="2878"/>
      <c r="T28" s="2878"/>
      <c r="U28" s="2878"/>
      <c r="V28" s="2878"/>
      <c r="W28" s="2878"/>
      <c r="X28" s="2878"/>
      <c r="Y28" s="2879"/>
    </row>
    <row r="29" spans="1:32" s="216" customFormat="1" ht="42" customHeight="1" x14ac:dyDescent="0.4">
      <c r="B29" s="2870"/>
      <c r="C29" s="220" t="s">
        <v>946</v>
      </c>
      <c r="D29" s="2880" t="s">
        <v>957</v>
      </c>
      <c r="E29" s="2880"/>
      <c r="F29" s="2880"/>
      <c r="G29" s="2880"/>
      <c r="H29" s="2880"/>
      <c r="I29" s="2880"/>
      <c r="J29" s="2880"/>
      <c r="K29" s="2881"/>
      <c r="L29" s="2882">
        <f>金銭出納簿!J60</f>
        <v>0</v>
      </c>
      <c r="M29" s="2883"/>
      <c r="N29" s="2883"/>
      <c r="O29" s="2883"/>
      <c r="P29" s="2883"/>
      <c r="Q29" s="2884"/>
      <c r="R29" s="2885"/>
      <c r="S29" s="2886"/>
      <c r="T29" s="2886"/>
      <c r="U29" s="2886"/>
      <c r="V29" s="2886"/>
      <c r="W29" s="2886"/>
      <c r="X29" s="2886"/>
      <c r="Y29" s="2887"/>
    </row>
    <row r="30" spans="1:32" s="216" customFormat="1" ht="42" customHeight="1" x14ac:dyDescent="0.4">
      <c r="B30" s="2870"/>
      <c r="C30" s="220" t="s">
        <v>942</v>
      </c>
      <c r="D30" s="2880" t="s">
        <v>956</v>
      </c>
      <c r="E30" s="2880"/>
      <c r="F30" s="2880"/>
      <c r="G30" s="2880"/>
      <c r="H30" s="2880"/>
      <c r="I30" s="2880"/>
      <c r="J30" s="2880"/>
      <c r="K30" s="2881"/>
      <c r="L30" s="2882">
        <f>金銭出納簿!E61</f>
        <v>0</v>
      </c>
      <c r="M30" s="2883"/>
      <c r="N30" s="2883"/>
      <c r="O30" s="2883"/>
      <c r="P30" s="2883"/>
      <c r="Q30" s="2884"/>
      <c r="R30" s="2885"/>
      <c r="S30" s="2886"/>
      <c r="T30" s="2886"/>
      <c r="U30" s="2886"/>
      <c r="V30" s="2886"/>
      <c r="W30" s="2886"/>
      <c r="X30" s="2886"/>
      <c r="Y30" s="2887"/>
    </row>
    <row r="31" spans="1:32" s="216" customFormat="1" ht="42" customHeight="1" x14ac:dyDescent="0.4">
      <c r="B31" s="2870"/>
      <c r="C31" s="220" t="s">
        <v>955</v>
      </c>
      <c r="D31" s="2880" t="s">
        <v>954</v>
      </c>
      <c r="E31" s="2880"/>
      <c r="F31" s="2880"/>
      <c r="G31" s="2880"/>
      <c r="H31" s="2880"/>
      <c r="I31" s="2880"/>
      <c r="J31" s="2880"/>
      <c r="K31" s="2881"/>
      <c r="L31" s="2882">
        <f>金銭出納簿!J61</f>
        <v>0</v>
      </c>
      <c r="M31" s="2883"/>
      <c r="N31" s="2883"/>
      <c r="O31" s="2883"/>
      <c r="P31" s="2883"/>
      <c r="Q31" s="2884"/>
      <c r="R31" s="2885"/>
      <c r="S31" s="2886"/>
      <c r="T31" s="2886"/>
      <c r="U31" s="2886"/>
      <c r="V31" s="2886"/>
      <c r="W31" s="2886"/>
      <c r="X31" s="2886"/>
      <c r="Y31" s="2887"/>
    </row>
    <row r="32" spans="1:32" s="216" customFormat="1" ht="42" customHeight="1" thickBot="1" x14ac:dyDescent="0.45">
      <c r="B32" s="2870"/>
      <c r="C32" s="221" t="s">
        <v>953</v>
      </c>
      <c r="D32" s="2880" t="s">
        <v>843</v>
      </c>
      <c r="E32" s="2880"/>
      <c r="F32" s="2880"/>
      <c r="G32" s="2880"/>
      <c r="H32" s="2880"/>
      <c r="I32" s="2880"/>
      <c r="J32" s="2880"/>
      <c r="K32" s="2881"/>
      <c r="L32" s="2888">
        <f>SUM(金銭出納簿!E62,金銭出納簿!J62)</f>
        <v>0</v>
      </c>
      <c r="M32" s="2889"/>
      <c r="N32" s="2889"/>
      <c r="O32" s="2889"/>
      <c r="P32" s="2889"/>
      <c r="Q32" s="2890"/>
      <c r="R32" s="2891"/>
      <c r="S32" s="2892"/>
      <c r="T32" s="2892"/>
      <c r="U32" s="2892"/>
      <c r="V32" s="2892"/>
      <c r="W32" s="2892"/>
      <c r="X32" s="2892"/>
      <c r="Y32" s="2893"/>
    </row>
    <row r="33" spans="1:28" s="216" customFormat="1" ht="42" customHeight="1" thickTop="1" x14ac:dyDescent="0.4">
      <c r="B33" s="2871"/>
      <c r="C33" s="2909" t="s">
        <v>937</v>
      </c>
      <c r="D33" s="2910"/>
      <c r="E33" s="2910"/>
      <c r="F33" s="2910"/>
      <c r="G33" s="2910"/>
      <c r="H33" s="2910"/>
      <c r="I33" s="2910"/>
      <c r="J33" s="2910"/>
      <c r="K33" s="2911"/>
      <c r="L33" s="2912">
        <f>SUM(L28:Q32)</f>
        <v>0</v>
      </c>
      <c r="M33" s="2912"/>
      <c r="N33" s="2912"/>
      <c r="O33" s="2912"/>
      <c r="P33" s="2912"/>
      <c r="Q33" s="2912"/>
      <c r="R33" s="2866"/>
      <c r="S33" s="2867"/>
      <c r="T33" s="2867"/>
      <c r="U33" s="2867"/>
      <c r="V33" s="2867"/>
      <c r="W33" s="2867"/>
      <c r="X33" s="2867"/>
      <c r="Y33" s="2868"/>
    </row>
    <row r="34" spans="1:28" s="216" customFormat="1" ht="16.5" customHeight="1" x14ac:dyDescent="0.4">
      <c r="B34" s="4"/>
      <c r="C34" s="2"/>
      <c r="D34" s="2"/>
      <c r="E34" s="2"/>
      <c r="F34" s="2"/>
      <c r="G34" s="2"/>
      <c r="H34" s="2"/>
      <c r="I34" s="2"/>
      <c r="J34" s="2"/>
      <c r="K34" s="2"/>
      <c r="L34" s="222"/>
      <c r="M34" s="222"/>
      <c r="N34" s="222"/>
      <c r="O34" s="222"/>
      <c r="P34" s="222"/>
      <c r="Q34" s="222"/>
      <c r="R34" s="2"/>
      <c r="S34" s="2"/>
      <c r="T34" s="2"/>
      <c r="U34" s="2"/>
      <c r="V34" s="2"/>
      <c r="W34" s="2"/>
      <c r="X34" s="2"/>
      <c r="Y34" s="2"/>
      <c r="Z34" s="2"/>
      <c r="AA34" s="2"/>
      <c r="AB34" s="2"/>
    </row>
    <row r="35" spans="1:28" s="216" customFormat="1" ht="42" customHeight="1" x14ac:dyDescent="0.4">
      <c r="B35" s="2869" t="s">
        <v>952</v>
      </c>
      <c r="C35" s="1603" t="s">
        <v>951</v>
      </c>
      <c r="D35" s="2142"/>
      <c r="E35" s="2142"/>
      <c r="F35" s="2142"/>
      <c r="G35" s="2142"/>
      <c r="H35" s="2142"/>
      <c r="I35" s="2142"/>
      <c r="J35" s="2142"/>
      <c r="K35" s="1604"/>
      <c r="L35" s="2920" t="s">
        <v>950</v>
      </c>
      <c r="M35" s="2920"/>
      <c r="N35" s="2920"/>
      <c r="O35" s="2920"/>
      <c r="P35" s="2920"/>
      <c r="Q35" s="2920"/>
      <c r="R35" s="1603" t="s">
        <v>949</v>
      </c>
      <c r="S35" s="2142"/>
      <c r="T35" s="2142"/>
      <c r="U35" s="2142"/>
      <c r="V35" s="2142"/>
      <c r="W35" s="2142"/>
      <c r="X35" s="2142"/>
      <c r="Y35" s="1604"/>
    </row>
    <row r="36" spans="1:28" s="216" customFormat="1" ht="42" customHeight="1" x14ac:dyDescent="0.45">
      <c r="B36" s="2870"/>
      <c r="C36" s="1166" t="s">
        <v>948</v>
      </c>
      <c r="D36" s="2921" t="s">
        <v>947</v>
      </c>
      <c r="E36" s="2921"/>
      <c r="F36" s="2921"/>
      <c r="G36" s="2921"/>
      <c r="H36" s="2921"/>
      <c r="I36" s="2921"/>
      <c r="J36" s="2921"/>
      <c r="K36" s="2922"/>
      <c r="L36" s="2923">
        <f>SUM(L37:Q39)</f>
        <v>0</v>
      </c>
      <c r="M36" s="2924"/>
      <c r="N36" s="2924"/>
      <c r="O36" s="2924"/>
      <c r="P36" s="2924"/>
      <c r="Q36" s="2925"/>
      <c r="R36" s="2877"/>
      <c r="S36" s="2878"/>
      <c r="T36" s="2878"/>
      <c r="U36" s="2878"/>
      <c r="V36" s="2878"/>
      <c r="W36" s="2878"/>
      <c r="X36" s="2878"/>
      <c r="Y36" s="2879"/>
      <c r="AA36" s="203"/>
    </row>
    <row r="37" spans="1:28" s="216" customFormat="1" ht="42" customHeight="1" x14ac:dyDescent="0.4">
      <c r="B37" s="2870"/>
      <c r="C37" s="1167"/>
      <c r="D37" s="2894" t="s">
        <v>944</v>
      </c>
      <c r="E37" s="2894"/>
      <c r="F37" s="2894"/>
      <c r="G37" s="2894"/>
      <c r="H37" s="2894"/>
      <c r="I37" s="2894"/>
      <c r="J37" s="2894"/>
      <c r="K37" s="2895"/>
      <c r="L37" s="2882">
        <f>金銭出納簿!F63</f>
        <v>0</v>
      </c>
      <c r="M37" s="2883"/>
      <c r="N37" s="2883"/>
      <c r="O37" s="2883"/>
      <c r="P37" s="2883"/>
      <c r="Q37" s="2884"/>
      <c r="R37" s="2885"/>
      <c r="S37" s="2886"/>
      <c r="T37" s="2886"/>
      <c r="U37" s="2886"/>
      <c r="V37" s="2886"/>
      <c r="W37" s="2886"/>
      <c r="X37" s="2886"/>
      <c r="Y37" s="2887"/>
    </row>
    <row r="38" spans="1:28" s="216" customFormat="1" ht="42" customHeight="1" x14ac:dyDescent="0.4">
      <c r="B38" s="2870"/>
      <c r="C38" s="1167"/>
      <c r="D38" s="2894" t="s">
        <v>839</v>
      </c>
      <c r="E38" s="2894"/>
      <c r="F38" s="2894"/>
      <c r="G38" s="2894"/>
      <c r="H38" s="2894"/>
      <c r="I38" s="2894"/>
      <c r="J38" s="2894"/>
      <c r="K38" s="2895"/>
      <c r="L38" s="2882">
        <f>金銭出納簿!F64</f>
        <v>0</v>
      </c>
      <c r="M38" s="2883"/>
      <c r="N38" s="2883"/>
      <c r="O38" s="2883"/>
      <c r="P38" s="2883"/>
      <c r="Q38" s="2884"/>
      <c r="R38" s="2885"/>
      <c r="S38" s="2886"/>
      <c r="T38" s="2886"/>
      <c r="U38" s="2886"/>
      <c r="V38" s="2886"/>
      <c r="W38" s="2886"/>
      <c r="X38" s="2886"/>
      <c r="Y38" s="2887"/>
    </row>
    <row r="39" spans="1:28" s="216" customFormat="1" ht="42" customHeight="1" x14ac:dyDescent="0.4">
      <c r="B39" s="2870"/>
      <c r="C39" s="1168"/>
      <c r="D39" s="2894" t="s">
        <v>943</v>
      </c>
      <c r="E39" s="2894"/>
      <c r="F39" s="2894"/>
      <c r="G39" s="2894"/>
      <c r="H39" s="2894"/>
      <c r="I39" s="2894"/>
      <c r="J39" s="2894"/>
      <c r="K39" s="2895"/>
      <c r="L39" s="2882">
        <f>金銭出納簿!F65</f>
        <v>0</v>
      </c>
      <c r="M39" s="2883"/>
      <c r="N39" s="2883"/>
      <c r="O39" s="2883"/>
      <c r="P39" s="2883"/>
      <c r="Q39" s="2884"/>
      <c r="R39" s="2885"/>
      <c r="S39" s="2886"/>
      <c r="T39" s="2886"/>
      <c r="U39" s="2886"/>
      <c r="V39" s="2886"/>
      <c r="W39" s="2886"/>
      <c r="X39" s="2886"/>
      <c r="Y39" s="2887"/>
    </row>
    <row r="40" spans="1:28" s="216" customFormat="1" ht="42" customHeight="1" x14ac:dyDescent="0.4">
      <c r="B40" s="2870"/>
      <c r="C40" s="221" t="s">
        <v>946</v>
      </c>
      <c r="D40" s="2926" t="s">
        <v>945</v>
      </c>
      <c r="E40" s="2926"/>
      <c r="F40" s="2926"/>
      <c r="G40" s="2926"/>
      <c r="H40" s="2926"/>
      <c r="I40" s="2926"/>
      <c r="J40" s="2926"/>
      <c r="K40" s="2927"/>
      <c r="L40" s="2928">
        <f>SUM(L41:Q43)</f>
        <v>0</v>
      </c>
      <c r="M40" s="2929"/>
      <c r="N40" s="2929"/>
      <c r="O40" s="2929"/>
      <c r="P40" s="2929"/>
      <c r="Q40" s="2930"/>
      <c r="R40" s="2885"/>
      <c r="S40" s="2886"/>
      <c r="T40" s="2886"/>
      <c r="U40" s="2886"/>
      <c r="V40" s="2886"/>
      <c r="W40" s="2886"/>
      <c r="X40" s="2886"/>
      <c r="Y40" s="2887"/>
    </row>
    <row r="41" spans="1:28" s="216" customFormat="1" ht="42" customHeight="1" x14ac:dyDescent="0.4">
      <c r="B41" s="2870"/>
      <c r="C41" s="1167"/>
      <c r="D41" s="2894" t="s">
        <v>944</v>
      </c>
      <c r="E41" s="2894"/>
      <c r="F41" s="2894"/>
      <c r="G41" s="2894"/>
      <c r="H41" s="2894"/>
      <c r="I41" s="2894"/>
      <c r="J41" s="2894"/>
      <c r="K41" s="2895"/>
      <c r="L41" s="2882">
        <f>金銭出納簿!L63</f>
        <v>0</v>
      </c>
      <c r="M41" s="2883"/>
      <c r="N41" s="2883"/>
      <c r="O41" s="2883"/>
      <c r="P41" s="2883"/>
      <c r="Q41" s="2884"/>
      <c r="R41" s="2885"/>
      <c r="S41" s="2886"/>
      <c r="T41" s="2886"/>
      <c r="U41" s="2886"/>
      <c r="V41" s="2886"/>
      <c r="W41" s="2886"/>
      <c r="X41" s="2886"/>
      <c r="Y41" s="2887"/>
    </row>
    <row r="42" spans="1:28" s="216" customFormat="1" ht="42" customHeight="1" x14ac:dyDescent="0.4">
      <c r="B42" s="2870"/>
      <c r="C42" s="1167"/>
      <c r="D42" s="2894" t="s">
        <v>839</v>
      </c>
      <c r="E42" s="2894"/>
      <c r="F42" s="2894"/>
      <c r="G42" s="2894"/>
      <c r="H42" s="2894"/>
      <c r="I42" s="2894"/>
      <c r="J42" s="2894"/>
      <c r="K42" s="2895"/>
      <c r="L42" s="2882">
        <f>金銭出納簿!L64</f>
        <v>0</v>
      </c>
      <c r="M42" s="2883"/>
      <c r="N42" s="2883"/>
      <c r="O42" s="2883"/>
      <c r="P42" s="2883"/>
      <c r="Q42" s="2884"/>
      <c r="R42" s="2885"/>
      <c r="S42" s="2886"/>
      <c r="T42" s="2886"/>
      <c r="U42" s="2886"/>
      <c r="V42" s="2886"/>
      <c r="W42" s="2886"/>
      <c r="X42" s="2886"/>
      <c r="Y42" s="2887"/>
    </row>
    <row r="43" spans="1:28" s="216" customFormat="1" ht="42" customHeight="1" x14ac:dyDescent="0.4">
      <c r="B43" s="2870"/>
      <c r="C43" s="1168"/>
      <c r="D43" s="2894" t="s">
        <v>943</v>
      </c>
      <c r="E43" s="2894"/>
      <c r="F43" s="2894"/>
      <c r="G43" s="2894"/>
      <c r="H43" s="2894"/>
      <c r="I43" s="2894"/>
      <c r="J43" s="2894"/>
      <c r="K43" s="2895"/>
      <c r="L43" s="2882">
        <f>金銭出納簿!L65</f>
        <v>0</v>
      </c>
      <c r="M43" s="2883"/>
      <c r="N43" s="2883"/>
      <c r="O43" s="2883"/>
      <c r="P43" s="2883"/>
      <c r="Q43" s="2884"/>
      <c r="R43" s="2885"/>
      <c r="S43" s="2886"/>
      <c r="T43" s="2886"/>
      <c r="U43" s="2886"/>
      <c r="V43" s="2886"/>
      <c r="W43" s="2886"/>
      <c r="X43" s="2886"/>
      <c r="Y43" s="2887"/>
    </row>
    <row r="44" spans="1:28" s="216" customFormat="1" ht="42" customHeight="1" x14ac:dyDescent="0.4">
      <c r="B44" s="2870"/>
      <c r="C44" s="220" t="s">
        <v>942</v>
      </c>
      <c r="D44" s="2894" t="s">
        <v>836</v>
      </c>
      <c r="E44" s="2894"/>
      <c r="F44" s="2894"/>
      <c r="G44" s="2894"/>
      <c r="H44" s="2894"/>
      <c r="I44" s="2894"/>
      <c r="J44" s="2894"/>
      <c r="K44" s="2895"/>
      <c r="L44" s="2882">
        <f>SUM(金銭出納簿!F66,金銭出納簿!L66)</f>
        <v>0</v>
      </c>
      <c r="M44" s="2883"/>
      <c r="N44" s="2883"/>
      <c r="O44" s="2883"/>
      <c r="P44" s="2883"/>
      <c r="Q44" s="2884"/>
      <c r="R44" s="2885"/>
      <c r="S44" s="2886"/>
      <c r="T44" s="2886"/>
      <c r="U44" s="2886"/>
      <c r="V44" s="2886"/>
      <c r="W44" s="2886"/>
      <c r="X44" s="2886"/>
      <c r="Y44" s="2887"/>
    </row>
    <row r="45" spans="1:28" s="216" customFormat="1" ht="42" customHeight="1" x14ac:dyDescent="0.4">
      <c r="B45" s="2870"/>
      <c r="C45" s="220" t="s">
        <v>941</v>
      </c>
      <c r="D45" s="2894" t="s">
        <v>940</v>
      </c>
      <c r="E45" s="2894"/>
      <c r="F45" s="2894"/>
      <c r="G45" s="2894"/>
      <c r="H45" s="2894"/>
      <c r="I45" s="2894"/>
      <c r="J45" s="2894"/>
      <c r="K45" s="2895"/>
      <c r="L45" s="2882">
        <f>金銭出納簿!F67</f>
        <v>0</v>
      </c>
      <c r="M45" s="2883"/>
      <c r="N45" s="2883"/>
      <c r="O45" s="2883"/>
      <c r="P45" s="2883"/>
      <c r="Q45" s="2884"/>
      <c r="R45" s="2913" t="s">
        <v>6828</v>
      </c>
      <c r="S45" s="2914"/>
      <c r="T45" s="2914"/>
      <c r="U45" s="2914"/>
      <c r="V45" s="2914"/>
      <c r="W45" s="2914"/>
      <c r="X45" s="2914"/>
      <c r="Y45" s="2915"/>
    </row>
    <row r="46" spans="1:28" s="216" customFormat="1" ht="42" customHeight="1" thickBot="1" x14ac:dyDescent="0.45">
      <c r="B46" s="2870"/>
      <c r="C46" s="220" t="s">
        <v>939</v>
      </c>
      <c r="D46" s="2894" t="s">
        <v>938</v>
      </c>
      <c r="E46" s="2894"/>
      <c r="F46" s="2894"/>
      <c r="G46" s="2894"/>
      <c r="H46" s="2894"/>
      <c r="I46" s="2894"/>
      <c r="J46" s="2894"/>
      <c r="K46" s="2895"/>
      <c r="L46" s="2882">
        <f>金銭出納簿!L67</f>
        <v>0</v>
      </c>
      <c r="M46" s="2883"/>
      <c r="N46" s="2883"/>
      <c r="O46" s="2883"/>
      <c r="P46" s="2883"/>
      <c r="Q46" s="2884"/>
      <c r="R46" s="2913"/>
      <c r="S46" s="2914"/>
      <c r="T46" s="2914"/>
      <c r="U46" s="2914"/>
      <c r="V46" s="2914"/>
      <c r="W46" s="2914"/>
      <c r="X46" s="2914"/>
      <c r="Y46" s="2915"/>
      <c r="Z46" s="2"/>
      <c r="AA46" s="2"/>
      <c r="AB46" s="2"/>
    </row>
    <row r="47" spans="1:28" s="216" customFormat="1" ht="42" customHeight="1" thickTop="1" x14ac:dyDescent="0.4">
      <c r="B47" s="2871"/>
      <c r="C47" s="2931" t="s">
        <v>937</v>
      </c>
      <c r="D47" s="2932"/>
      <c r="E47" s="2932"/>
      <c r="F47" s="2932"/>
      <c r="G47" s="2932"/>
      <c r="H47" s="2932"/>
      <c r="I47" s="2932"/>
      <c r="J47" s="2932"/>
      <c r="K47" s="2933"/>
      <c r="L47" s="2912">
        <f>SUM(L36,L40,L44:Q46)</f>
        <v>0</v>
      </c>
      <c r="M47" s="2912"/>
      <c r="N47" s="2912"/>
      <c r="O47" s="2912"/>
      <c r="P47" s="2912"/>
      <c r="Q47" s="2912"/>
      <c r="R47" s="2866"/>
      <c r="S47" s="2867"/>
      <c r="T47" s="2867"/>
      <c r="U47" s="2867"/>
      <c r="V47" s="2867"/>
      <c r="W47" s="2867"/>
      <c r="X47" s="2867"/>
      <c r="Y47" s="2868"/>
    </row>
    <row r="48" spans="1:28" s="216" customFormat="1" ht="9" customHeight="1" x14ac:dyDescent="0.4">
      <c r="A48" s="219"/>
      <c r="B48" s="219"/>
      <c r="C48" s="3"/>
      <c r="D48" s="2"/>
      <c r="E48" s="2"/>
      <c r="F48" s="2"/>
      <c r="G48" s="2"/>
      <c r="H48" s="2"/>
      <c r="I48" s="2"/>
      <c r="J48" s="218"/>
      <c r="K48" s="218"/>
      <c r="L48" s="218"/>
      <c r="M48" s="218"/>
      <c r="N48" s="218"/>
      <c r="O48" s="218"/>
      <c r="P48" s="218"/>
      <c r="Q48" s="218"/>
      <c r="R48" s="217"/>
      <c r="S48" s="217"/>
      <c r="T48" s="217"/>
      <c r="U48" s="217"/>
      <c r="V48" s="217"/>
      <c r="W48" s="2"/>
      <c r="X48" s="2"/>
      <c r="Y48" s="2"/>
      <c r="Z48" s="2"/>
      <c r="AA48" s="2"/>
      <c r="AB48" s="2"/>
    </row>
    <row r="49" spans="1:26" ht="24.75" customHeight="1" x14ac:dyDescent="0.15">
      <c r="A49" s="746" t="s">
        <v>936</v>
      </c>
      <c r="B49" s="746"/>
      <c r="C49" s="746"/>
      <c r="D49" s="746"/>
      <c r="E49" s="746"/>
      <c r="F49" s="746"/>
      <c r="G49" s="746"/>
      <c r="H49" s="746"/>
      <c r="I49" s="746"/>
      <c r="J49" s="746"/>
      <c r="K49" s="746"/>
      <c r="L49" s="746"/>
      <c r="M49" s="746"/>
      <c r="N49" s="746"/>
      <c r="O49" s="746"/>
      <c r="P49" s="746"/>
      <c r="Q49" s="746"/>
      <c r="R49" s="746"/>
      <c r="S49" s="746"/>
      <c r="T49" s="746"/>
      <c r="U49" s="746"/>
      <c r="V49" s="746"/>
      <c r="W49" s="746"/>
      <c r="X49" s="746"/>
      <c r="Y49" s="746"/>
      <c r="Z49" s="746"/>
    </row>
    <row r="50" spans="1:26" ht="24" customHeight="1" x14ac:dyDescent="0.15">
      <c r="A50" s="746"/>
      <c r="B50" s="597" t="s">
        <v>4947</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row>
    <row r="51" spans="1:26" s="215" customFormat="1" ht="24" customHeight="1" x14ac:dyDescent="0.15">
      <c r="A51" s="747"/>
      <c r="B51" s="2941" t="s">
        <v>935</v>
      </c>
      <c r="C51" s="2942"/>
      <c r="D51" s="2942"/>
      <c r="E51" s="2943"/>
      <c r="F51" s="2948" t="s">
        <v>438</v>
      </c>
      <c r="G51" s="2949"/>
      <c r="H51" s="2949"/>
      <c r="I51" s="2949"/>
      <c r="J51" s="2950" t="s">
        <v>6828</v>
      </c>
      <c r="K51" s="2950"/>
      <c r="L51" s="1171"/>
      <c r="M51" s="515"/>
      <c r="N51" s="515"/>
      <c r="O51" s="515"/>
      <c r="P51" s="748"/>
      <c r="Q51" s="748"/>
      <c r="R51" s="748"/>
      <c r="S51" s="748"/>
      <c r="T51" s="748"/>
      <c r="U51" s="748"/>
      <c r="V51" s="748"/>
      <c r="W51" s="748"/>
      <c r="X51" s="748"/>
      <c r="Y51" s="748"/>
      <c r="Z51" s="749"/>
    </row>
    <row r="52" spans="1:26" s="33" customFormat="1" ht="30.75" customHeight="1" x14ac:dyDescent="0.45">
      <c r="A52" s="750" t="s">
        <v>934</v>
      </c>
      <c r="B52" s="751"/>
      <c r="C52" s="751"/>
      <c r="D52" s="752"/>
      <c r="E52" s="752"/>
      <c r="F52" s="753"/>
      <c r="G52" s="752"/>
      <c r="H52" s="752"/>
      <c r="I52" s="752"/>
      <c r="J52" s="752"/>
      <c r="K52" s="752"/>
      <c r="L52" s="752"/>
      <c r="M52" s="748"/>
      <c r="N52" s="748"/>
      <c r="O52" s="748"/>
      <c r="P52" s="748"/>
      <c r="Q52" s="748"/>
      <c r="R52" s="748"/>
      <c r="S52" s="748"/>
      <c r="T52" s="748"/>
      <c r="U52" s="748"/>
      <c r="V52" s="748"/>
      <c r="W52" s="748"/>
      <c r="X52" s="748"/>
      <c r="Y52" s="748"/>
      <c r="Z52" s="751"/>
    </row>
    <row r="53" spans="1:26" s="2" customFormat="1" ht="24" customHeight="1" x14ac:dyDescent="0.15">
      <c r="A53" s="754" t="s">
        <v>933</v>
      </c>
      <c r="B53" s="755" t="s">
        <v>871</v>
      </c>
      <c r="C53" s="756"/>
      <c r="D53" s="756"/>
      <c r="E53" s="756"/>
      <c r="F53" s="757"/>
      <c r="G53" s="757"/>
      <c r="H53" s="757"/>
      <c r="I53" s="757"/>
      <c r="J53" s="757"/>
      <c r="K53" s="757"/>
      <c r="L53" s="758"/>
      <c r="M53" s="451"/>
      <c r="N53" s="451"/>
      <c r="O53" s="451"/>
      <c r="P53" s="758"/>
      <c r="Q53" s="758"/>
      <c r="R53" s="758"/>
      <c r="S53" s="758"/>
      <c r="T53" s="758"/>
      <c r="U53" s="758"/>
      <c r="V53" s="758"/>
      <c r="W53" s="758"/>
      <c r="X53" s="758"/>
      <c r="Y53" s="758"/>
      <c r="Z53" s="451"/>
    </row>
    <row r="54" spans="1:26" ht="23.25" customHeight="1" x14ac:dyDescent="0.15">
      <c r="A54" s="451"/>
      <c r="B54" s="1714" t="s">
        <v>932</v>
      </c>
      <c r="C54" s="2098"/>
      <c r="D54" s="2098"/>
      <c r="E54" s="1715"/>
      <c r="F54" s="1714" t="s">
        <v>931</v>
      </c>
      <c r="G54" s="2098"/>
      <c r="H54" s="2098"/>
      <c r="I54" s="2098"/>
      <c r="J54" s="2098"/>
      <c r="K54" s="2041" t="s">
        <v>4642</v>
      </c>
      <c r="L54" s="2041"/>
      <c r="M54" s="2041"/>
      <c r="N54" s="2041"/>
      <c r="O54" s="2041"/>
      <c r="P54" s="2041"/>
      <c r="Q54" s="451"/>
      <c r="R54" s="451"/>
      <c r="S54" s="595"/>
      <c r="T54" s="595"/>
      <c r="U54" s="595"/>
      <c r="V54" s="595"/>
      <c r="W54" s="595"/>
      <c r="X54" s="595"/>
      <c r="Y54" s="595"/>
      <c r="Z54" s="595"/>
    </row>
    <row r="55" spans="1:26" ht="23.25" customHeight="1" x14ac:dyDescent="0.15">
      <c r="A55" s="451"/>
      <c r="B55" s="2944" t="str">
        <f>IF(活動計画書!J4="○","○","")</f>
        <v/>
      </c>
      <c r="C55" s="2331"/>
      <c r="D55" s="2331"/>
      <c r="E55" s="2945"/>
      <c r="F55" s="2944"/>
      <c r="G55" s="2331"/>
      <c r="H55" s="2331"/>
      <c r="I55" s="2331"/>
      <c r="J55" s="2331"/>
      <c r="K55" s="2947"/>
      <c r="L55" s="2947"/>
      <c r="M55" s="2947"/>
      <c r="N55" s="2947"/>
      <c r="O55" s="2947"/>
      <c r="P55" s="2947"/>
      <c r="Q55" s="595"/>
      <c r="R55" s="595"/>
      <c r="S55" s="595"/>
      <c r="T55" s="595"/>
      <c r="U55" s="595"/>
      <c r="V55" s="595"/>
      <c r="W55" s="595"/>
      <c r="X55" s="595"/>
      <c r="Y55" s="595"/>
      <c r="Z55" s="595"/>
    </row>
    <row r="56" spans="1:26" s="214" customFormat="1" ht="29.25" customHeight="1" x14ac:dyDescent="0.45">
      <c r="A56" s="2946" t="s">
        <v>930</v>
      </c>
      <c r="B56" s="2946"/>
      <c r="C56" s="2946"/>
      <c r="D56" s="2946"/>
      <c r="E56" s="2946"/>
      <c r="F56" s="2946"/>
      <c r="G56" s="2946"/>
      <c r="H56" s="2946"/>
      <c r="I56" s="2946"/>
      <c r="J56" s="2946"/>
      <c r="K56" s="2946"/>
      <c r="L56" s="2946"/>
      <c r="M56" s="2946"/>
      <c r="N56" s="2946"/>
      <c r="O56" s="2946"/>
      <c r="P56" s="2946"/>
      <c r="Q56" s="2946"/>
      <c r="R56" s="2946"/>
      <c r="S56" s="2946"/>
      <c r="T56" s="2946"/>
      <c r="U56" s="2946"/>
      <c r="V56" s="2946"/>
      <c r="W56" s="2946"/>
      <c r="X56" s="2946"/>
      <c r="Y56" s="2946"/>
      <c r="Z56" s="2946"/>
    </row>
    <row r="57" spans="1:26" s="9" customFormat="1" ht="16.5" customHeight="1" x14ac:dyDescent="0.15">
      <c r="A57" s="597"/>
      <c r="B57" s="597" t="s">
        <v>929</v>
      </c>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row>
    <row r="58" spans="1:26" s="9" customFormat="1" ht="39.950000000000003" customHeight="1" x14ac:dyDescent="0.15">
      <c r="B58" s="1611" t="s">
        <v>4874</v>
      </c>
      <c r="C58" s="1611"/>
      <c r="D58" s="1611"/>
      <c r="E58" s="1611"/>
      <c r="F58" s="1611"/>
      <c r="G58" s="1611"/>
      <c r="H58" s="1611"/>
      <c r="I58" s="1611"/>
      <c r="J58" s="1611"/>
      <c r="K58" s="1611"/>
      <c r="L58" s="1611"/>
      <c r="M58" s="1611"/>
      <c r="N58" s="1611"/>
      <c r="O58" s="1611"/>
      <c r="P58" s="1611"/>
      <c r="Q58" s="1611"/>
      <c r="R58" s="1611"/>
      <c r="S58" s="1611"/>
      <c r="T58" s="1611"/>
      <c r="U58" s="1611"/>
      <c r="V58" s="1611"/>
      <c r="W58" s="1611"/>
      <c r="X58" s="1611"/>
      <c r="Y58" s="1611"/>
      <c r="Z58" s="29"/>
    </row>
    <row r="59" spans="1:26" s="9" customFormat="1" ht="16.5" customHeight="1" x14ac:dyDescent="0.15">
      <c r="B59" s="1723" t="s">
        <v>4726</v>
      </c>
      <c r="C59" s="1723"/>
      <c r="D59" s="1723"/>
      <c r="E59" s="1723"/>
      <c r="F59" s="1723"/>
      <c r="G59" s="1723"/>
      <c r="H59" s="1723"/>
      <c r="I59" s="1723"/>
      <c r="J59" s="1723"/>
      <c r="K59" s="1723"/>
      <c r="L59" s="1723"/>
      <c r="M59" s="1723"/>
      <c r="N59" s="1723"/>
      <c r="O59" s="1723"/>
      <c r="P59" s="1723"/>
      <c r="Q59" s="1723"/>
      <c r="R59" s="1723"/>
      <c r="S59" s="1723"/>
      <c r="T59" s="1723"/>
      <c r="U59" s="1723"/>
      <c r="V59" s="1723"/>
      <c r="W59" s="1723"/>
      <c r="X59" s="1723"/>
      <c r="Y59" s="1723"/>
      <c r="Z59" s="1723"/>
    </row>
    <row r="60" spans="1:26" s="214" customFormat="1" ht="24" customHeight="1" x14ac:dyDescent="0.45">
      <c r="A60" s="204" t="s">
        <v>59</v>
      </c>
      <c r="B60" s="79"/>
      <c r="C60" s="79"/>
      <c r="D60" s="79"/>
      <c r="E60" s="79"/>
      <c r="F60" s="79"/>
      <c r="G60" s="79"/>
      <c r="H60" s="79"/>
      <c r="I60" s="79"/>
      <c r="J60" s="79"/>
      <c r="K60" s="79"/>
      <c r="L60" s="79"/>
      <c r="M60" s="79"/>
      <c r="N60" s="79"/>
      <c r="O60" s="79"/>
      <c r="P60" s="79"/>
      <c r="Q60" s="79"/>
      <c r="R60" s="79"/>
      <c r="S60" s="79"/>
      <c r="T60" s="79"/>
      <c r="U60" s="79"/>
      <c r="V60" s="79"/>
      <c r="W60" s="79"/>
    </row>
    <row r="61" spans="1:26" s="9" customFormat="1" ht="16.5" customHeight="1" x14ac:dyDescent="0.15">
      <c r="B61" s="9" t="s">
        <v>928</v>
      </c>
    </row>
    <row r="62" spans="1:26" s="2" customFormat="1" ht="36.6" customHeight="1" x14ac:dyDescent="0.15">
      <c r="B62" s="1603" t="s">
        <v>927</v>
      </c>
      <c r="C62" s="2142"/>
      <c r="D62" s="2142"/>
      <c r="E62" s="1604"/>
      <c r="F62" s="1603" t="s">
        <v>99</v>
      </c>
      <c r="G62" s="2142"/>
      <c r="H62" s="2142"/>
      <c r="I62" s="2142"/>
      <c r="J62" s="2142"/>
      <c r="K62" s="2142"/>
      <c r="L62" s="2142"/>
      <c r="M62" s="1604"/>
      <c r="N62" s="77" t="s">
        <v>879</v>
      </c>
      <c r="O62" s="77" t="s">
        <v>884</v>
      </c>
      <c r="P62" s="1758" t="s">
        <v>172</v>
      </c>
      <c r="Q62" s="2237"/>
      <c r="R62" s="2237"/>
      <c r="S62" s="2237"/>
      <c r="T62" s="2237"/>
      <c r="U62" s="2237"/>
      <c r="V62" s="2237"/>
      <c r="W62" s="1759"/>
    </row>
    <row r="63" spans="1:26" s="2" customFormat="1" ht="28.5" customHeight="1" x14ac:dyDescent="0.15">
      <c r="B63" s="2131" t="s">
        <v>926</v>
      </c>
      <c r="C63" s="2812" t="s">
        <v>101</v>
      </c>
      <c r="D63" s="2813"/>
      <c r="E63" s="2814"/>
      <c r="F63" s="2817" t="s">
        <v>102</v>
      </c>
      <c r="G63" s="2818"/>
      <c r="H63" s="2818"/>
      <c r="I63" s="2818"/>
      <c r="J63" s="2818"/>
      <c r="K63" s="2818"/>
      <c r="L63" s="2818"/>
      <c r="M63" s="2819"/>
      <c r="N63" s="386" t="str">
        <f>IF(活動計画書!M81="○","○","－")</f>
        <v>－</v>
      </c>
      <c r="O63" s="387" t="str">
        <f>IF(N63="－","－",IF(【選択肢】!Y6&gt;0,"○","×"))</f>
        <v>－</v>
      </c>
      <c r="P63" s="2763"/>
      <c r="Q63" s="2764"/>
      <c r="R63" s="2764"/>
      <c r="S63" s="2764"/>
      <c r="T63" s="2764"/>
      <c r="U63" s="2764"/>
      <c r="V63" s="2764"/>
      <c r="W63" s="2765"/>
    </row>
    <row r="64" spans="1:26" s="2" customFormat="1" ht="28.5" customHeight="1" x14ac:dyDescent="0.15">
      <c r="B64" s="2131"/>
      <c r="C64" s="2815"/>
      <c r="D64" s="1954"/>
      <c r="E64" s="2816"/>
      <c r="F64" s="2954" t="s">
        <v>103</v>
      </c>
      <c r="G64" s="2955"/>
      <c r="H64" s="2955"/>
      <c r="I64" s="2955"/>
      <c r="J64" s="2955"/>
      <c r="K64" s="2955"/>
      <c r="L64" s="2955"/>
      <c r="M64" s="2956"/>
      <c r="N64" s="386" t="str">
        <f>IF(活動計画書!M82="○","○","－")</f>
        <v>－</v>
      </c>
      <c r="O64" s="408" t="str">
        <f>IF(N64="－","－",IF(【選択肢】!Y7&gt;0,"○","×"))</f>
        <v>－</v>
      </c>
      <c r="P64" s="2763"/>
      <c r="Q64" s="2764"/>
      <c r="R64" s="2764"/>
      <c r="S64" s="2764"/>
      <c r="T64" s="2764"/>
      <c r="U64" s="2764"/>
      <c r="V64" s="2764"/>
      <c r="W64" s="2765"/>
    </row>
    <row r="65" spans="2:23" s="2" customFormat="1" ht="28.5" customHeight="1" x14ac:dyDescent="0.15">
      <c r="B65" s="2131"/>
      <c r="C65" s="2812" t="s">
        <v>104</v>
      </c>
      <c r="D65" s="2813"/>
      <c r="E65" s="2814"/>
      <c r="F65" s="2934" t="s">
        <v>4631</v>
      </c>
      <c r="G65" s="2935"/>
      <c r="H65" s="2935"/>
      <c r="I65" s="2935"/>
      <c r="J65" s="2935"/>
      <c r="K65" s="2935"/>
      <c r="L65" s="2935"/>
      <c r="M65" s="2936"/>
      <c r="N65" s="1026" t="str">
        <f>IF(活動計画書!M83="５年間に各１回以上実施","○","－")</f>
        <v>－</v>
      </c>
      <c r="O65" s="1497"/>
      <c r="P65" s="2810" t="s">
        <v>6827</v>
      </c>
      <c r="Q65" s="2811"/>
      <c r="R65" s="2861"/>
      <c r="S65" s="2861"/>
      <c r="T65" s="2940"/>
      <c r="U65" s="2940"/>
      <c r="V65" s="1172"/>
      <c r="W65" s="865"/>
    </row>
    <row r="66" spans="2:23" s="2" customFormat="1" ht="28.5" customHeight="1" x14ac:dyDescent="0.15">
      <c r="B66" s="2131"/>
      <c r="C66" s="2951"/>
      <c r="D66" s="2952"/>
      <c r="E66" s="2953"/>
      <c r="F66" s="2937" t="s">
        <v>4632</v>
      </c>
      <c r="G66" s="2938"/>
      <c r="H66" s="2938"/>
      <c r="I66" s="2938"/>
      <c r="J66" s="2938"/>
      <c r="K66" s="2938"/>
      <c r="L66" s="2938"/>
      <c r="M66" s="2939"/>
      <c r="N66" s="1027" t="str">
        <f>IF(活動計画書!M83="５年間に各１回以上実施","○","－")</f>
        <v>－</v>
      </c>
      <c r="O66" s="1498"/>
      <c r="P66" s="2810" t="s">
        <v>6827</v>
      </c>
      <c r="Q66" s="2811"/>
      <c r="R66" s="2861"/>
      <c r="S66" s="2861"/>
      <c r="T66" s="2940"/>
      <c r="U66" s="2940"/>
      <c r="V66" s="1172"/>
      <c r="W66" s="865"/>
    </row>
    <row r="67" spans="2:23" s="2" customFormat="1" ht="33" customHeight="1" x14ac:dyDescent="0.15">
      <c r="B67" s="2131"/>
      <c r="C67" s="2130" t="s">
        <v>105</v>
      </c>
      <c r="D67" s="2105" t="s">
        <v>106</v>
      </c>
      <c r="E67" s="2106"/>
      <c r="F67" s="2955" t="s">
        <v>925</v>
      </c>
      <c r="G67" s="2955"/>
      <c r="H67" s="2955"/>
      <c r="I67" s="2955"/>
      <c r="J67" s="2955"/>
      <c r="K67" s="2955"/>
      <c r="L67" s="2955"/>
      <c r="M67" s="2957"/>
      <c r="N67" s="2857" t="str">
        <f>IF(活動計画書!M84="○","○","－")</f>
        <v>－</v>
      </c>
      <c r="O67" s="2857" t="str">
        <f>IF(N67="－","－",IF(【選択肢】!Y9&gt;0,"○","×"))</f>
        <v>－</v>
      </c>
      <c r="P67" s="2854" t="s">
        <v>6828</v>
      </c>
      <c r="Q67" s="2855"/>
      <c r="R67" s="2855"/>
      <c r="S67" s="2855"/>
      <c r="T67" s="2855"/>
      <c r="U67" s="2855"/>
      <c r="V67" s="2855"/>
      <c r="W67" s="2856"/>
    </row>
    <row r="68" spans="2:23" s="2" customFormat="1" ht="23.45" customHeight="1" x14ac:dyDescent="0.15">
      <c r="B68" s="2131"/>
      <c r="C68" s="2130"/>
      <c r="D68" s="2107"/>
      <c r="E68" s="2108"/>
      <c r="F68" s="2958"/>
      <c r="G68" s="2958"/>
      <c r="H68" s="2958"/>
      <c r="I68" s="2958"/>
      <c r="J68" s="2958"/>
      <c r="K68" s="2958"/>
      <c r="L68" s="2958"/>
      <c r="M68" s="2959"/>
      <c r="N68" s="2858"/>
      <c r="O68" s="2858"/>
      <c r="P68" s="2859" t="s">
        <v>924</v>
      </c>
      <c r="Q68" s="2860"/>
      <c r="R68" s="2860"/>
      <c r="S68" s="2860"/>
      <c r="T68" s="745"/>
      <c r="U68" s="745"/>
      <c r="V68" s="2862">
        <v>0</v>
      </c>
      <c r="W68" s="2863"/>
    </row>
    <row r="69" spans="2:23" s="2" customFormat="1" ht="28.5" customHeight="1" x14ac:dyDescent="0.15">
      <c r="B69" s="2131"/>
      <c r="C69" s="2130"/>
      <c r="D69" s="2107"/>
      <c r="E69" s="2108"/>
      <c r="F69" s="2820" t="s">
        <v>923</v>
      </c>
      <c r="G69" s="2820"/>
      <c r="H69" s="2820"/>
      <c r="I69" s="2820"/>
      <c r="J69" s="2820"/>
      <c r="K69" s="2820"/>
      <c r="L69" s="2820"/>
      <c r="M69" s="2821"/>
      <c r="N69" s="387" t="str">
        <f>IF(活動計画書!M85="○","○","－")</f>
        <v>－</v>
      </c>
      <c r="O69" s="387" t="str">
        <f>IF(N69="－","－",IF(【選択肢】!Y10&gt;0,"○","×"))</f>
        <v>－</v>
      </c>
      <c r="P69" s="2763"/>
      <c r="Q69" s="2764"/>
      <c r="R69" s="2764"/>
      <c r="S69" s="2764"/>
      <c r="T69" s="2764"/>
      <c r="U69" s="2764"/>
      <c r="V69" s="2764"/>
      <c r="W69" s="2765"/>
    </row>
    <row r="70" spans="2:23" s="2" customFormat="1" ht="28.5" customHeight="1" x14ac:dyDescent="0.15">
      <c r="B70" s="2131"/>
      <c r="C70" s="2130"/>
      <c r="D70" s="2107"/>
      <c r="E70" s="2108"/>
      <c r="F70" s="2820" t="s">
        <v>109</v>
      </c>
      <c r="G70" s="2820"/>
      <c r="H70" s="2820"/>
      <c r="I70" s="2820"/>
      <c r="J70" s="2820"/>
      <c r="K70" s="2820"/>
      <c r="L70" s="2820"/>
      <c r="M70" s="2838"/>
      <c r="N70" s="387" t="str">
        <f>IF(COUNTIF(活動計画書!M86,"点検結果に応じて実施")&gt;0,"○","－")</f>
        <v>－</v>
      </c>
      <c r="O70" s="387" t="str">
        <f>IF(N70="－","－",IF(【選択肢】!Y11&gt;0,"○","×"))</f>
        <v>－</v>
      </c>
      <c r="P70" s="2775"/>
      <c r="Q70" s="2776"/>
      <c r="R70" s="2776"/>
      <c r="S70" s="2776"/>
      <c r="T70" s="2776"/>
      <c r="U70" s="2776"/>
      <c r="V70" s="2776"/>
      <c r="W70" s="2777"/>
    </row>
    <row r="71" spans="2:23" s="2" customFormat="1" ht="28.5" customHeight="1" x14ac:dyDescent="0.15">
      <c r="B71" s="2131"/>
      <c r="C71" s="2130"/>
      <c r="D71" s="2107"/>
      <c r="E71" s="2108"/>
      <c r="F71" s="2834" t="s">
        <v>6820</v>
      </c>
      <c r="G71" s="2834"/>
      <c r="H71" s="2834"/>
      <c r="I71" s="2834"/>
      <c r="J71" s="2834"/>
      <c r="K71" s="2834"/>
      <c r="L71" s="2834"/>
      <c r="M71" s="2835"/>
      <c r="N71" s="387" t="str">
        <f>IF(COUNTIF(活動計画書!M87,"点検結果に応じて実施")&gt;0,"○","－")</f>
        <v>－</v>
      </c>
      <c r="O71" s="387" t="str">
        <f>IF(N71="－","－",IF(【選択肢】!Y74&gt;0,"○","×"))</f>
        <v>－</v>
      </c>
      <c r="P71" s="2775"/>
      <c r="Q71" s="2776"/>
      <c r="R71" s="2776"/>
      <c r="S71" s="2776"/>
      <c r="T71" s="2776"/>
      <c r="U71" s="2776"/>
      <c r="V71" s="2776"/>
      <c r="W71" s="2777"/>
    </row>
    <row r="72" spans="2:23" s="2" customFormat="1" ht="28.5" customHeight="1" x14ac:dyDescent="0.15">
      <c r="B72" s="2131"/>
      <c r="C72" s="2130"/>
      <c r="D72" s="2107"/>
      <c r="E72" s="2108"/>
      <c r="F72" s="2834" t="s">
        <v>6821</v>
      </c>
      <c r="G72" s="2834"/>
      <c r="H72" s="2834"/>
      <c r="I72" s="2834"/>
      <c r="J72" s="2834"/>
      <c r="K72" s="2834"/>
      <c r="L72" s="2834"/>
      <c r="M72" s="2835"/>
      <c r="N72" s="387" t="str">
        <f>IF(COUNTIF(活動計画書!M88,"点検結果に応じて実施")&gt;0,"○","－")</f>
        <v>－</v>
      </c>
      <c r="O72" s="387" t="str">
        <f>IF(N72="－","－",IF(【選択肢】!Y75&gt;0,"○","×"))</f>
        <v>－</v>
      </c>
      <c r="P72" s="2775"/>
      <c r="Q72" s="2776"/>
      <c r="R72" s="2776"/>
      <c r="S72" s="2776"/>
      <c r="T72" s="2776"/>
      <c r="U72" s="2776"/>
      <c r="V72" s="2776"/>
      <c r="W72" s="2777"/>
    </row>
    <row r="73" spans="2:23" s="2" customFormat="1" ht="28.5" customHeight="1" x14ac:dyDescent="0.15">
      <c r="B73" s="2131"/>
      <c r="C73" s="2130"/>
      <c r="D73" s="2107"/>
      <c r="E73" s="2108"/>
      <c r="F73" s="2834" t="s">
        <v>6822</v>
      </c>
      <c r="G73" s="2834"/>
      <c r="H73" s="2834"/>
      <c r="I73" s="2834"/>
      <c r="J73" s="2834"/>
      <c r="K73" s="2834"/>
      <c r="L73" s="2834"/>
      <c r="M73" s="2835"/>
      <c r="N73" s="387" t="str">
        <f>IF(COUNTIF(活動計画書!M89,"点検結果に応じて実施")&gt;0,"○","－")</f>
        <v>－</v>
      </c>
      <c r="O73" s="387" t="str">
        <f>IF(N73="－","－",IF(【選択肢】!Y76&gt;0,"○","×"))</f>
        <v>－</v>
      </c>
      <c r="P73" s="2775"/>
      <c r="Q73" s="2776"/>
      <c r="R73" s="2776"/>
      <c r="S73" s="2776"/>
      <c r="T73" s="2776"/>
      <c r="U73" s="2776"/>
      <c r="V73" s="2776"/>
      <c r="W73" s="2777"/>
    </row>
    <row r="74" spans="2:23" s="2" customFormat="1" ht="28.5" customHeight="1" x14ac:dyDescent="0.15">
      <c r="B74" s="2131"/>
      <c r="C74" s="2130"/>
      <c r="D74" s="2109"/>
      <c r="E74" s="2110"/>
      <c r="F74" s="2836" t="s">
        <v>6823</v>
      </c>
      <c r="G74" s="2836"/>
      <c r="H74" s="2836"/>
      <c r="I74" s="2836"/>
      <c r="J74" s="2836"/>
      <c r="K74" s="2836"/>
      <c r="L74" s="2836"/>
      <c r="M74" s="2837"/>
      <c r="N74" s="387" t="str">
        <f>IF(COUNTIF(活動計画書!M90,"点検結果に応じて実施")&gt;0,"○","－")</f>
        <v>－</v>
      </c>
      <c r="O74" s="387" t="str">
        <f>IF(N74="－","－",IF(【選択肢】!Y77&gt;0,"○","×"))</f>
        <v>－</v>
      </c>
      <c r="P74" s="2775"/>
      <c r="Q74" s="2776"/>
      <c r="R74" s="2776"/>
      <c r="S74" s="2776"/>
      <c r="T74" s="2776"/>
      <c r="U74" s="2776"/>
      <c r="V74" s="2776"/>
      <c r="W74" s="2777"/>
    </row>
    <row r="75" spans="2:23" s="2" customFormat="1" ht="28.5" customHeight="1" x14ac:dyDescent="0.15">
      <c r="B75" s="2131"/>
      <c r="C75" s="2130"/>
      <c r="D75" s="2793" t="s">
        <v>44</v>
      </c>
      <c r="E75" s="2794"/>
      <c r="F75" s="2820" t="s">
        <v>922</v>
      </c>
      <c r="G75" s="2820"/>
      <c r="H75" s="2820"/>
      <c r="I75" s="2820"/>
      <c r="J75" s="2820"/>
      <c r="K75" s="2820"/>
      <c r="L75" s="2820"/>
      <c r="M75" s="2838"/>
      <c r="N75" s="387" t="str">
        <f>IF(活動計画書!M91="○","○","－")</f>
        <v>－</v>
      </c>
      <c r="O75" s="387" t="str">
        <f>IF(N75="－","－",IF(【選択肢】!Y12&gt;0,"○","×"))</f>
        <v>－</v>
      </c>
      <c r="P75" s="2775"/>
      <c r="Q75" s="2776"/>
      <c r="R75" s="2776"/>
      <c r="S75" s="2776"/>
      <c r="T75" s="2776"/>
      <c r="U75" s="2776"/>
      <c r="V75" s="2776"/>
      <c r="W75" s="2777"/>
    </row>
    <row r="76" spans="2:23" s="2" customFormat="1" ht="28.5" customHeight="1" x14ac:dyDescent="0.15">
      <c r="B76" s="2131"/>
      <c r="C76" s="2130"/>
      <c r="D76" s="2793"/>
      <c r="E76" s="2794"/>
      <c r="F76" s="2820" t="s">
        <v>921</v>
      </c>
      <c r="G76" s="2820"/>
      <c r="H76" s="2820"/>
      <c r="I76" s="2820"/>
      <c r="J76" s="2820"/>
      <c r="K76" s="2820"/>
      <c r="L76" s="2820"/>
      <c r="M76" s="2838"/>
      <c r="N76" s="387" t="str">
        <f>IF(活動計画書!M92="○","○","－")</f>
        <v>－</v>
      </c>
      <c r="O76" s="387" t="str">
        <f>IF(N76="－","－",IF(【選択肢】!Y13&gt;0,"○","×"))</f>
        <v>－</v>
      </c>
      <c r="P76" s="2775"/>
      <c r="Q76" s="2776"/>
      <c r="R76" s="2776"/>
      <c r="S76" s="2776"/>
      <c r="T76" s="2776"/>
      <c r="U76" s="2776"/>
      <c r="V76" s="2776"/>
      <c r="W76" s="2777"/>
    </row>
    <row r="77" spans="2:23" s="2" customFormat="1" ht="28.5" customHeight="1" x14ac:dyDescent="0.15">
      <c r="B77" s="2131"/>
      <c r="C77" s="2130"/>
      <c r="D77" s="2793"/>
      <c r="E77" s="2794"/>
      <c r="F77" s="2820" t="s">
        <v>112</v>
      </c>
      <c r="G77" s="2820"/>
      <c r="H77" s="2820"/>
      <c r="I77" s="2820"/>
      <c r="J77" s="2820"/>
      <c r="K77" s="2820"/>
      <c r="L77" s="2820"/>
      <c r="M77" s="2838"/>
      <c r="N77" s="387" t="str">
        <f>IF(COUNTIF(活動計画書!M93,"点検結果に応じて実施")&gt;0,"○","－")</f>
        <v>－</v>
      </c>
      <c r="O77" s="387" t="str">
        <f>IF(N77="－","－",IF(【選択肢】!Y14&gt;0,"○","×"))</f>
        <v>－</v>
      </c>
      <c r="P77" s="2775"/>
      <c r="Q77" s="2776"/>
      <c r="R77" s="2776"/>
      <c r="S77" s="2776"/>
      <c r="T77" s="2776"/>
      <c r="U77" s="2776"/>
      <c r="V77" s="2776"/>
      <c r="W77" s="2777"/>
    </row>
    <row r="78" spans="2:23" s="2" customFormat="1" ht="28.5" customHeight="1" x14ac:dyDescent="0.15">
      <c r="B78" s="2131"/>
      <c r="C78" s="2130"/>
      <c r="D78" s="2793" t="s">
        <v>45</v>
      </c>
      <c r="E78" s="2794"/>
      <c r="F78" s="2820" t="s">
        <v>113</v>
      </c>
      <c r="G78" s="2820"/>
      <c r="H78" s="2820"/>
      <c r="I78" s="2820"/>
      <c r="J78" s="2820"/>
      <c r="K78" s="2820"/>
      <c r="L78" s="2820"/>
      <c r="M78" s="2838"/>
      <c r="N78" s="387" t="str">
        <f>IF(活動計画書!M94="○","○","－")</f>
        <v>－</v>
      </c>
      <c r="O78" s="387" t="str">
        <f>IF(N78="－","－",IF(【選択肢】!Y15&gt;0,"○","×"))</f>
        <v>－</v>
      </c>
      <c r="P78" s="2775"/>
      <c r="Q78" s="2776"/>
      <c r="R78" s="2776"/>
      <c r="S78" s="2776"/>
      <c r="T78" s="2776"/>
      <c r="U78" s="2776"/>
      <c r="V78" s="2776"/>
      <c r="W78" s="2777"/>
    </row>
    <row r="79" spans="2:23" s="2" customFormat="1" ht="28.5" customHeight="1" x14ac:dyDescent="0.15">
      <c r="B79" s="2131"/>
      <c r="C79" s="2130"/>
      <c r="D79" s="2793"/>
      <c r="E79" s="2794"/>
      <c r="F79" s="2820" t="s">
        <v>920</v>
      </c>
      <c r="G79" s="2820"/>
      <c r="H79" s="2820"/>
      <c r="I79" s="2820"/>
      <c r="J79" s="2820"/>
      <c r="K79" s="2820"/>
      <c r="L79" s="2820"/>
      <c r="M79" s="2838"/>
      <c r="N79" s="387" t="str">
        <f>IF(COUNTIF(活動計画書!M95,"点検結果に応じて実施")&gt;0,"○","－")</f>
        <v>－</v>
      </c>
      <c r="O79" s="387" t="str">
        <f>IF(N79="－","－",IF(【選択肢】!Y16&gt;0,"○","×"))</f>
        <v>－</v>
      </c>
      <c r="P79" s="2775"/>
      <c r="Q79" s="2776"/>
      <c r="R79" s="2776"/>
      <c r="S79" s="2776"/>
      <c r="T79" s="2776"/>
      <c r="U79" s="2776"/>
      <c r="V79" s="2776"/>
      <c r="W79" s="2777"/>
    </row>
    <row r="80" spans="2:23" s="2" customFormat="1" ht="28.5" customHeight="1" x14ac:dyDescent="0.15">
      <c r="B80" s="2131"/>
      <c r="C80" s="2130"/>
      <c r="D80" s="2793"/>
      <c r="E80" s="2794"/>
      <c r="F80" s="2820" t="s">
        <v>115</v>
      </c>
      <c r="G80" s="2820"/>
      <c r="H80" s="2820"/>
      <c r="I80" s="2820"/>
      <c r="J80" s="2820"/>
      <c r="K80" s="2820"/>
      <c r="L80" s="2820"/>
      <c r="M80" s="2838"/>
      <c r="N80" s="387" t="str">
        <f>IF(COUNTIF(活動計画書!M96,"点検結果に応じて実施")&gt;0,"○","－")</f>
        <v>－</v>
      </c>
      <c r="O80" s="387" t="str">
        <f>IF(N80="－","－",IF(【選択肢】!Y17&gt;0,"○","×"))</f>
        <v>－</v>
      </c>
      <c r="P80" s="2775"/>
      <c r="Q80" s="2776"/>
      <c r="R80" s="2776"/>
      <c r="S80" s="2776"/>
      <c r="T80" s="2776"/>
      <c r="U80" s="2776"/>
      <c r="V80" s="2776"/>
      <c r="W80" s="2777"/>
    </row>
    <row r="81" spans="1:25" s="2" customFormat="1" ht="28.5" customHeight="1" x14ac:dyDescent="0.15">
      <c r="B81" s="2131"/>
      <c r="C81" s="2130"/>
      <c r="D81" s="2793" t="s">
        <v>46</v>
      </c>
      <c r="E81" s="2794"/>
      <c r="F81" s="2820" t="s">
        <v>919</v>
      </c>
      <c r="G81" s="2820"/>
      <c r="H81" s="2820"/>
      <c r="I81" s="2820"/>
      <c r="J81" s="2820"/>
      <c r="K81" s="2820"/>
      <c r="L81" s="2820"/>
      <c r="M81" s="2838"/>
      <c r="N81" s="387" t="str">
        <f>IF(活動計画書!M97="○","○","－")</f>
        <v>－</v>
      </c>
      <c r="O81" s="387" t="str">
        <f>IF(N81="－","－",IF(【選択肢】!Y18&gt;0,"○","×"))</f>
        <v>－</v>
      </c>
      <c r="P81" s="2775"/>
      <c r="Q81" s="2776"/>
      <c r="R81" s="2776"/>
      <c r="S81" s="2776"/>
      <c r="T81" s="2776"/>
      <c r="U81" s="2776"/>
      <c r="V81" s="2776"/>
      <c r="W81" s="2777"/>
    </row>
    <row r="82" spans="1:25" s="2" customFormat="1" ht="28.5" customHeight="1" x14ac:dyDescent="0.15">
      <c r="B82" s="2131"/>
      <c r="C82" s="2130"/>
      <c r="D82" s="2793"/>
      <c r="E82" s="2794"/>
      <c r="F82" s="2820" t="s">
        <v>918</v>
      </c>
      <c r="G82" s="2820"/>
      <c r="H82" s="2820"/>
      <c r="I82" s="2820"/>
      <c r="J82" s="2820"/>
      <c r="K82" s="2820"/>
      <c r="L82" s="2820"/>
      <c r="M82" s="2838"/>
      <c r="N82" s="387" t="str">
        <f>IF(COUNTIF(活動計画書!M98,"点検結果に応じて実施")&gt;0,"○","－")</f>
        <v>－</v>
      </c>
      <c r="O82" s="387" t="str">
        <f>IF(N82="－","－",IF(【選択肢】!Y19&gt;0,"○","×"))</f>
        <v>－</v>
      </c>
      <c r="P82" s="2775"/>
      <c r="Q82" s="2776"/>
      <c r="R82" s="2776"/>
      <c r="S82" s="2776"/>
      <c r="T82" s="2776"/>
      <c r="U82" s="2776"/>
      <c r="V82" s="2776"/>
      <c r="W82" s="2777"/>
    </row>
    <row r="83" spans="1:25" s="2" customFormat="1" ht="28.5" customHeight="1" x14ac:dyDescent="0.15">
      <c r="B83" s="2131"/>
      <c r="C83" s="2130"/>
      <c r="D83" s="2793"/>
      <c r="E83" s="2794"/>
      <c r="F83" s="2820" t="s">
        <v>917</v>
      </c>
      <c r="G83" s="2820"/>
      <c r="H83" s="2820"/>
      <c r="I83" s="2820"/>
      <c r="J83" s="2820"/>
      <c r="K83" s="2820"/>
      <c r="L83" s="2820"/>
      <c r="M83" s="2838"/>
      <c r="N83" s="387" t="str">
        <f>IF(COUNTIF(活動計画書!M99,"点検結果に応じて実施")&gt;0,"○","－")</f>
        <v>－</v>
      </c>
      <c r="O83" s="387" t="str">
        <f>IF(N83="－","－",IF(【選択肢】!Y20&gt;0,"○","×"))</f>
        <v>－</v>
      </c>
      <c r="P83" s="2775"/>
      <c r="Q83" s="2776"/>
      <c r="R83" s="2776"/>
      <c r="S83" s="2776"/>
      <c r="T83" s="2776"/>
      <c r="U83" s="2776"/>
      <c r="V83" s="2776"/>
      <c r="W83" s="2777"/>
    </row>
    <row r="84" spans="1:25" s="2" customFormat="1" ht="28.5" customHeight="1" x14ac:dyDescent="0.15">
      <c r="B84" s="2131"/>
      <c r="C84" s="2130"/>
      <c r="D84" s="2143" t="s">
        <v>119</v>
      </c>
      <c r="E84" s="2145"/>
      <c r="F84" s="2785" t="s">
        <v>916</v>
      </c>
      <c r="G84" s="2786"/>
      <c r="H84" s="2786"/>
      <c r="I84" s="2786"/>
      <c r="J84" s="2786"/>
      <c r="K84" s="2786"/>
      <c r="L84" s="2786"/>
      <c r="M84" s="2787"/>
      <c r="N84" s="387" t="str">
        <f>IF(COUNTIF(活動計画書!M100,"洪水、台風、地震等の発生後に実施")&gt;0,"○","－")</f>
        <v>－</v>
      </c>
      <c r="O84" s="387" t="str">
        <f>IF(N84="－","－",IF(【選択肢】!Y21&gt;0,"○","×"))</f>
        <v>－</v>
      </c>
      <c r="P84" s="2775"/>
      <c r="Q84" s="2776"/>
      <c r="R84" s="2776"/>
      <c r="S84" s="2776"/>
      <c r="T84" s="2776"/>
      <c r="U84" s="2776"/>
      <c r="V84" s="2776"/>
      <c r="W84" s="2777"/>
    </row>
    <row r="85" spans="1:25" s="2" customFormat="1" ht="6" customHeight="1" x14ac:dyDescent="0.15">
      <c r="B85" s="1049"/>
      <c r="C85" s="1049"/>
      <c r="D85" s="3"/>
      <c r="E85" s="3"/>
      <c r="F85" s="246"/>
      <c r="G85" s="246"/>
      <c r="H85" s="246"/>
      <c r="I85" s="246"/>
      <c r="J85" s="246"/>
      <c r="K85" s="246"/>
      <c r="L85" s="246"/>
      <c r="M85" s="246"/>
      <c r="N85" s="206"/>
      <c r="O85" s="206"/>
      <c r="P85" s="1173"/>
      <c r="Q85" s="1173"/>
      <c r="R85" s="1173"/>
      <c r="S85" s="1173"/>
      <c r="T85" s="1173"/>
      <c r="U85" s="1173"/>
      <c r="V85" s="1173"/>
      <c r="W85" s="1173"/>
    </row>
    <row r="86" spans="1:25" s="2" customFormat="1" ht="7.5" customHeight="1" x14ac:dyDescent="0.15">
      <c r="B86" s="1050"/>
      <c r="C86" s="1050"/>
      <c r="D86" s="1050"/>
      <c r="E86" s="1050"/>
      <c r="F86" s="246"/>
      <c r="G86" s="246"/>
      <c r="H86" s="246"/>
      <c r="I86" s="246"/>
      <c r="J86" s="246"/>
      <c r="K86" s="246"/>
      <c r="L86" s="246"/>
      <c r="M86" s="246"/>
      <c r="N86" s="17"/>
      <c r="O86" s="17"/>
    </row>
    <row r="87" spans="1:25" s="2" customFormat="1" ht="17.25" customHeight="1" x14ac:dyDescent="0.15">
      <c r="B87" s="1721" t="s">
        <v>431</v>
      </c>
      <c r="C87" s="1721"/>
      <c r="D87" s="1721" t="s">
        <v>99</v>
      </c>
      <c r="E87" s="1721"/>
      <c r="F87" s="1721"/>
      <c r="G87" s="1721"/>
      <c r="H87" s="1721"/>
      <c r="I87" s="1721"/>
      <c r="J87" s="1721"/>
      <c r="K87" s="1721"/>
      <c r="L87" s="1721"/>
      <c r="M87" s="1721"/>
      <c r="N87" s="1721" t="s">
        <v>879</v>
      </c>
      <c r="O87" s="1721" t="s">
        <v>884</v>
      </c>
      <c r="P87" s="2065" t="s">
        <v>172</v>
      </c>
      <c r="Q87" s="2066"/>
      <c r="R87" s="2066"/>
      <c r="S87" s="2066"/>
      <c r="T87" s="2066"/>
      <c r="U87" s="2066"/>
      <c r="V87" s="2066"/>
      <c r="W87" s="2067"/>
    </row>
    <row r="88" spans="1:25" s="2" customFormat="1" ht="17.25" customHeight="1" x14ac:dyDescent="0.15">
      <c r="B88" s="1722"/>
      <c r="C88" s="1722"/>
      <c r="D88" s="1722"/>
      <c r="E88" s="1722"/>
      <c r="F88" s="1722"/>
      <c r="G88" s="1722"/>
      <c r="H88" s="1722"/>
      <c r="I88" s="1722"/>
      <c r="J88" s="1722"/>
      <c r="K88" s="1722"/>
      <c r="L88" s="1722"/>
      <c r="M88" s="1722"/>
      <c r="N88" s="1722"/>
      <c r="O88" s="1722"/>
      <c r="P88" s="2068"/>
      <c r="Q88" s="2069"/>
      <c r="R88" s="2069"/>
      <c r="S88" s="2069"/>
      <c r="T88" s="2069"/>
      <c r="U88" s="2069"/>
      <c r="V88" s="2069"/>
      <c r="W88" s="2070"/>
    </row>
    <row r="89" spans="1:25" s="37" customFormat="1" ht="27.75" customHeight="1" x14ac:dyDescent="0.15">
      <c r="B89" s="2846" t="s">
        <v>121</v>
      </c>
      <c r="C89" s="2847"/>
      <c r="D89" s="2850" t="s">
        <v>915</v>
      </c>
      <c r="E89" s="2851"/>
      <c r="F89" s="2851"/>
      <c r="G89" s="2851"/>
      <c r="H89" s="2851"/>
      <c r="I89" s="2851"/>
      <c r="J89" s="2851"/>
      <c r="K89" s="2851"/>
      <c r="L89" s="2851"/>
      <c r="M89" s="2852"/>
      <c r="N89" s="388" t="str">
        <f>IF(活動計画書!B117="○","○","－")</f>
        <v>－</v>
      </c>
      <c r="O89" s="389" t="str">
        <f>IF(N89="－","－",IF(【選択肢】!Y22&gt;0,"○","×"))</f>
        <v>－</v>
      </c>
      <c r="P89" s="2766"/>
      <c r="Q89" s="2767"/>
      <c r="R89" s="2767"/>
      <c r="S89" s="2767"/>
      <c r="T89" s="2767"/>
      <c r="U89" s="2767"/>
      <c r="V89" s="2767"/>
      <c r="W89" s="2768"/>
      <c r="Y89" s="36"/>
    </row>
    <row r="90" spans="1:25" s="37" customFormat="1" ht="27.75" customHeight="1" x14ac:dyDescent="0.15">
      <c r="B90" s="2846"/>
      <c r="C90" s="2847"/>
      <c r="D90" s="2769" t="s">
        <v>914</v>
      </c>
      <c r="E90" s="2770"/>
      <c r="F90" s="2770"/>
      <c r="G90" s="2770"/>
      <c r="H90" s="2770"/>
      <c r="I90" s="2770"/>
      <c r="J90" s="2770"/>
      <c r="K90" s="2770"/>
      <c r="L90" s="2770"/>
      <c r="M90" s="2771"/>
      <c r="N90" s="390" t="str">
        <f>IF(活動計画書!B118="○","○","－")</f>
        <v>－</v>
      </c>
      <c r="O90" s="389" t="str">
        <f>IF(N90="－","－",IF(【選択肢】!Y23&gt;0,"○","×"))</f>
        <v>－</v>
      </c>
      <c r="P90" s="2766"/>
      <c r="Q90" s="2767"/>
      <c r="R90" s="2767"/>
      <c r="S90" s="2767"/>
      <c r="T90" s="2767"/>
      <c r="U90" s="2767"/>
      <c r="V90" s="2767"/>
      <c r="W90" s="2768"/>
      <c r="Y90" s="36"/>
    </row>
    <row r="91" spans="1:25" s="37" customFormat="1" ht="27.75" customHeight="1" x14ac:dyDescent="0.15">
      <c r="B91" s="2846"/>
      <c r="C91" s="2847"/>
      <c r="D91" s="2769" t="s">
        <v>913</v>
      </c>
      <c r="E91" s="2770"/>
      <c r="F91" s="2770"/>
      <c r="G91" s="2770"/>
      <c r="H91" s="2770"/>
      <c r="I91" s="2770"/>
      <c r="J91" s="2770"/>
      <c r="K91" s="2770"/>
      <c r="L91" s="2770"/>
      <c r="M91" s="2771"/>
      <c r="N91" s="390" t="str">
        <f>IF(活動計画書!B119="○","○","－")</f>
        <v>－</v>
      </c>
      <c r="O91" s="389" t="str">
        <f>IF(N91="－","－",IF(【選択肢】!Y24&gt;0,"○","×"))</f>
        <v>－</v>
      </c>
      <c r="P91" s="2766"/>
      <c r="Q91" s="2767"/>
      <c r="R91" s="2767"/>
      <c r="S91" s="2767"/>
      <c r="T91" s="2767"/>
      <c r="U91" s="2767"/>
      <c r="V91" s="2767"/>
      <c r="W91" s="2768"/>
      <c r="Y91" s="36"/>
    </row>
    <row r="92" spans="1:25" s="37" customFormat="1" ht="27.75" customHeight="1" x14ac:dyDescent="0.15">
      <c r="B92" s="2846"/>
      <c r="C92" s="2847"/>
      <c r="D92" s="2769" t="s">
        <v>912</v>
      </c>
      <c r="E92" s="2770"/>
      <c r="F92" s="2770"/>
      <c r="G92" s="2770"/>
      <c r="H92" s="2770"/>
      <c r="I92" s="2770"/>
      <c r="J92" s="2770"/>
      <c r="K92" s="2770"/>
      <c r="L92" s="2770"/>
      <c r="M92" s="2771"/>
      <c r="N92" s="390" t="str">
        <f>IF(活動計画書!B120="○","○","－")</f>
        <v>－</v>
      </c>
      <c r="O92" s="389" t="str">
        <f>IF(N92="－","－",IF(【選択肢】!Y25&gt;0,"○","×"))</f>
        <v>－</v>
      </c>
      <c r="P92" s="2766"/>
      <c r="Q92" s="2767"/>
      <c r="R92" s="2767"/>
      <c r="S92" s="2767"/>
      <c r="T92" s="2767"/>
      <c r="U92" s="2767"/>
      <c r="V92" s="2767"/>
      <c r="W92" s="2768"/>
      <c r="Y92" s="36"/>
    </row>
    <row r="93" spans="1:25" s="2" customFormat="1" ht="27.75" customHeight="1" x14ac:dyDescent="0.15">
      <c r="B93" s="2846"/>
      <c r="C93" s="2847"/>
      <c r="D93" s="2769" t="s">
        <v>911</v>
      </c>
      <c r="E93" s="2770"/>
      <c r="F93" s="2770"/>
      <c r="G93" s="2770"/>
      <c r="H93" s="2770"/>
      <c r="I93" s="2770"/>
      <c r="J93" s="2770"/>
      <c r="K93" s="2770"/>
      <c r="L93" s="2770"/>
      <c r="M93" s="2771"/>
      <c r="N93" s="390" t="str">
        <f>IF(活動計画書!M117="○","○","－")</f>
        <v>－</v>
      </c>
      <c r="O93" s="389" t="str">
        <f>IF(N93="－","－",IF(【選択肢】!Y26&gt;0,"○","×"))</f>
        <v>－</v>
      </c>
      <c r="P93" s="2766"/>
      <c r="Q93" s="2767"/>
      <c r="R93" s="2767"/>
      <c r="S93" s="2767"/>
      <c r="T93" s="2767"/>
      <c r="U93" s="2767"/>
      <c r="V93" s="2767"/>
      <c r="W93" s="2768"/>
    </row>
    <row r="94" spans="1:25" ht="27.75" customHeight="1" x14ac:dyDescent="0.15">
      <c r="A94" s="31"/>
      <c r="B94" s="2846"/>
      <c r="C94" s="2847"/>
      <c r="D94" s="2769" t="s">
        <v>910</v>
      </c>
      <c r="E94" s="2770"/>
      <c r="F94" s="2770"/>
      <c r="G94" s="2770"/>
      <c r="H94" s="2770"/>
      <c r="I94" s="2770"/>
      <c r="J94" s="2770"/>
      <c r="K94" s="2770"/>
      <c r="L94" s="2770"/>
      <c r="M94" s="2771"/>
      <c r="N94" s="390" t="str">
        <f>IF(活動計画書!M118="○","○","－")</f>
        <v>－</v>
      </c>
      <c r="O94" s="389" t="str">
        <f>IF(N94="－","－",IF(【選択肢】!Y27&gt;0,"○","×"))</f>
        <v>－</v>
      </c>
      <c r="P94" s="2766"/>
      <c r="Q94" s="2767"/>
      <c r="R94" s="2767"/>
      <c r="S94" s="2767"/>
      <c r="T94" s="2767"/>
      <c r="U94" s="2767"/>
      <c r="V94" s="2767"/>
      <c r="W94" s="2768"/>
    </row>
    <row r="95" spans="1:25" ht="27.75" customHeight="1" x14ac:dyDescent="0.15">
      <c r="B95" s="2848"/>
      <c r="C95" s="2849"/>
      <c r="D95" s="2779" t="s">
        <v>909</v>
      </c>
      <c r="E95" s="2780"/>
      <c r="F95" s="2781"/>
      <c r="G95" s="2782">
        <f>活動計画書!Q119</f>
        <v>0</v>
      </c>
      <c r="H95" s="2783"/>
      <c r="I95" s="2783"/>
      <c r="J95" s="2783"/>
      <c r="K95" s="2783"/>
      <c r="L95" s="2783"/>
      <c r="M95" s="2784"/>
      <c r="N95" s="390" t="str">
        <f>IF(活動計画書!M119="○","○","－")</f>
        <v>－</v>
      </c>
      <c r="O95" s="389" t="str">
        <f>IF(N95="－","－",IF(【選択肢】!Y28&gt;0,"○","×"))</f>
        <v>－</v>
      </c>
      <c r="P95" s="2766"/>
      <c r="Q95" s="2767"/>
      <c r="R95" s="2767"/>
      <c r="S95" s="2767"/>
      <c r="T95" s="2767"/>
      <c r="U95" s="2767"/>
      <c r="V95" s="2767"/>
      <c r="W95" s="2768"/>
    </row>
    <row r="96" spans="1:25" s="203" customFormat="1" ht="27" customHeight="1" x14ac:dyDescent="0.45">
      <c r="A96" s="204" t="s">
        <v>395</v>
      </c>
      <c r="B96" s="7"/>
      <c r="C96" s="7"/>
      <c r="D96" s="7"/>
      <c r="E96" s="7"/>
      <c r="F96" s="7"/>
      <c r="G96" s="7"/>
      <c r="H96" s="7"/>
      <c r="I96" s="7"/>
      <c r="J96" s="7"/>
      <c r="K96" s="7"/>
      <c r="L96" s="7"/>
      <c r="M96" s="7"/>
      <c r="N96" s="7"/>
      <c r="O96" s="7"/>
      <c r="P96" s="7"/>
      <c r="Q96" s="7"/>
      <c r="R96" s="7"/>
      <c r="S96" s="7"/>
      <c r="T96" s="7"/>
      <c r="U96" s="7"/>
      <c r="V96" s="7"/>
      <c r="W96" s="7"/>
    </row>
    <row r="97" spans="2:23" s="9" customFormat="1" ht="15.75" customHeight="1" x14ac:dyDescent="0.15">
      <c r="B97" s="9" t="s">
        <v>908</v>
      </c>
    </row>
    <row r="98" spans="2:23" s="2" customFormat="1" ht="36" customHeight="1" x14ac:dyDescent="0.15">
      <c r="B98" s="1945" t="s">
        <v>431</v>
      </c>
      <c r="C98" s="1945"/>
      <c r="D98" s="1945"/>
      <c r="E98" s="1603" t="s">
        <v>99</v>
      </c>
      <c r="F98" s="2142"/>
      <c r="G98" s="2142"/>
      <c r="H98" s="2142"/>
      <c r="I98" s="2142"/>
      <c r="J98" s="2142"/>
      <c r="K98" s="2142"/>
      <c r="L98" s="2142"/>
      <c r="M98" s="1604"/>
      <c r="N98" s="77" t="s">
        <v>879</v>
      </c>
      <c r="O98" s="77" t="s">
        <v>884</v>
      </c>
      <c r="P98" s="1758" t="s">
        <v>172</v>
      </c>
      <c r="Q98" s="2237"/>
      <c r="R98" s="2237"/>
      <c r="S98" s="2237"/>
      <c r="T98" s="2237"/>
      <c r="U98" s="2237"/>
      <c r="V98" s="2237"/>
      <c r="W98" s="1759"/>
    </row>
    <row r="99" spans="2:23" s="2" customFormat="1" ht="27.75" customHeight="1" x14ac:dyDescent="0.15">
      <c r="B99" s="2808" t="s">
        <v>148</v>
      </c>
      <c r="C99" s="2842" t="s">
        <v>149</v>
      </c>
      <c r="D99" s="2843"/>
      <c r="E99" s="2772" t="s">
        <v>907</v>
      </c>
      <c r="F99" s="2773"/>
      <c r="G99" s="2773"/>
      <c r="H99" s="2773"/>
      <c r="I99" s="2773"/>
      <c r="J99" s="2773"/>
      <c r="K99" s="2773"/>
      <c r="L99" s="2773"/>
      <c r="M99" s="2774"/>
      <c r="N99" s="389" t="str">
        <f>IF(活動計画書!O126="○","○","－")</f>
        <v>－</v>
      </c>
      <c r="O99" s="387" t="str">
        <f>IF(N99="－","－",IF(【選択肢】!Y29&gt;0,"○","×"))</f>
        <v>－</v>
      </c>
      <c r="P99" s="2763"/>
      <c r="Q99" s="2764"/>
      <c r="R99" s="2764"/>
      <c r="S99" s="2764"/>
      <c r="T99" s="2764"/>
      <c r="U99" s="2764"/>
      <c r="V99" s="2764"/>
      <c r="W99" s="2765"/>
    </row>
    <row r="100" spans="2:23" s="2" customFormat="1" ht="27.75" customHeight="1" x14ac:dyDescent="0.15">
      <c r="B100" s="2809"/>
      <c r="C100" s="2844"/>
      <c r="D100" s="2845"/>
      <c r="E100" s="2772" t="s">
        <v>906</v>
      </c>
      <c r="F100" s="2773"/>
      <c r="G100" s="2773"/>
      <c r="H100" s="2773"/>
      <c r="I100" s="2773"/>
      <c r="J100" s="2773"/>
      <c r="K100" s="2773"/>
      <c r="L100" s="2773"/>
      <c r="M100" s="2774"/>
      <c r="N100" s="389" t="str">
        <f>IF(活動計画書!O127="○","○","－")</f>
        <v>－</v>
      </c>
      <c r="O100" s="387" t="str">
        <f>IF(N100="－","－",IF(【選択肢】!Y30&gt;0,"○","×"))</f>
        <v>－</v>
      </c>
      <c r="P100" s="2763"/>
      <c r="Q100" s="2764"/>
      <c r="R100" s="2764"/>
      <c r="S100" s="2764"/>
      <c r="T100" s="2764"/>
      <c r="U100" s="2764"/>
      <c r="V100" s="2764"/>
      <c r="W100" s="2765"/>
    </row>
    <row r="101" spans="2:23" s="2" customFormat="1" ht="27.75" customHeight="1" x14ac:dyDescent="0.15">
      <c r="B101" s="2809"/>
      <c r="C101" s="2844"/>
      <c r="D101" s="2845"/>
      <c r="E101" s="2772" t="s">
        <v>905</v>
      </c>
      <c r="F101" s="2773"/>
      <c r="G101" s="2773"/>
      <c r="H101" s="2773"/>
      <c r="I101" s="2773"/>
      <c r="J101" s="2773"/>
      <c r="K101" s="2773"/>
      <c r="L101" s="2773"/>
      <c r="M101" s="2774"/>
      <c r="N101" s="389" t="str">
        <f>IF(活動計画書!O128="○","○","－")</f>
        <v>－</v>
      </c>
      <c r="O101" s="387" t="str">
        <f>IF(N101="－","－",IF(【選択肢】!Y31&gt;0,"○","×"))</f>
        <v>－</v>
      </c>
      <c r="P101" s="2763"/>
      <c r="Q101" s="2764"/>
      <c r="R101" s="2764"/>
      <c r="S101" s="2764"/>
      <c r="T101" s="2764"/>
      <c r="U101" s="2764"/>
      <c r="V101" s="2764"/>
      <c r="W101" s="2765"/>
    </row>
    <row r="102" spans="2:23" s="2" customFormat="1" ht="27.75" customHeight="1" x14ac:dyDescent="0.15">
      <c r="B102" s="2809"/>
      <c r="C102" s="2844"/>
      <c r="D102" s="2845"/>
      <c r="E102" s="2772" t="s">
        <v>904</v>
      </c>
      <c r="F102" s="2773"/>
      <c r="G102" s="2773"/>
      <c r="H102" s="2773"/>
      <c r="I102" s="2773"/>
      <c r="J102" s="2773"/>
      <c r="K102" s="2773"/>
      <c r="L102" s="2773"/>
      <c r="M102" s="2774"/>
      <c r="N102" s="389" t="str">
        <f>IF(活動計画書!O129="○","○","－")</f>
        <v>－</v>
      </c>
      <c r="O102" s="387" t="str">
        <f>IF(N102="－","－",IF(【選択肢】!Y32&gt;0,"○","×"))</f>
        <v>－</v>
      </c>
      <c r="P102" s="2763"/>
      <c r="Q102" s="2764"/>
      <c r="R102" s="2764"/>
      <c r="S102" s="2764"/>
      <c r="T102" s="2764"/>
      <c r="U102" s="2764"/>
      <c r="V102" s="2764"/>
      <c r="W102" s="2765"/>
    </row>
    <row r="103" spans="2:23" s="2" customFormat="1" ht="27.75" customHeight="1" x14ac:dyDescent="0.15">
      <c r="B103" s="2809"/>
      <c r="C103" s="2844"/>
      <c r="D103" s="2845"/>
      <c r="E103" s="2805" t="s">
        <v>154</v>
      </c>
      <c r="F103" s="2806"/>
      <c r="G103" s="2806"/>
      <c r="H103" s="2806"/>
      <c r="I103" s="2806"/>
      <c r="J103" s="2806"/>
      <c r="K103" s="2806"/>
      <c r="L103" s="2806"/>
      <c r="M103" s="2807"/>
      <c r="N103" s="389" t="str">
        <f>IF(活動計画書!O130="○","○","－")</f>
        <v>－</v>
      </c>
      <c r="O103" s="408" t="str">
        <f>IF(N103="－","－",IF(【選択肢】!Y33&gt;0,"○","×"))</f>
        <v>－</v>
      </c>
      <c r="P103" s="2763"/>
      <c r="Q103" s="2764"/>
      <c r="R103" s="2764"/>
      <c r="S103" s="2764"/>
      <c r="T103" s="2764"/>
      <c r="U103" s="2764"/>
      <c r="V103" s="2764"/>
      <c r="W103" s="2765"/>
    </row>
    <row r="104" spans="2:23" s="2" customFormat="1" ht="27.75" customHeight="1" x14ac:dyDescent="0.15">
      <c r="B104" s="2809"/>
      <c r="C104" s="2804" t="s">
        <v>104</v>
      </c>
      <c r="D104" s="2804"/>
      <c r="E104" s="2805" t="s">
        <v>903</v>
      </c>
      <c r="F104" s="2806"/>
      <c r="G104" s="2806"/>
      <c r="H104" s="2806"/>
      <c r="I104" s="2806"/>
      <c r="J104" s="2806"/>
      <c r="K104" s="2806"/>
      <c r="L104" s="2806"/>
      <c r="M104" s="2807"/>
      <c r="N104" s="389" t="str">
        <f>IF(COUNTIF(活動計画書!O131,"５年間に１回以上実施")&gt;0,"○","－")</f>
        <v>－</v>
      </c>
      <c r="O104" s="743" t="str">
        <f>IF(N104="－","－",IF(【選択肢】!Y34&gt;0,"○","×"))</f>
        <v>－</v>
      </c>
      <c r="P104" s="2810" t="s">
        <v>6827</v>
      </c>
      <c r="Q104" s="2811"/>
      <c r="R104" s="2778"/>
      <c r="S104" s="2778"/>
      <c r="T104" s="2940"/>
      <c r="U104" s="2940"/>
      <c r="V104" s="1172"/>
      <c r="W104" s="865"/>
    </row>
    <row r="105" spans="2:23" s="2" customFormat="1" ht="27.75" customHeight="1" x14ac:dyDescent="0.15">
      <c r="B105" s="2809"/>
      <c r="C105" s="2105" t="s">
        <v>105</v>
      </c>
      <c r="D105" s="2106"/>
      <c r="E105" s="2772" t="s">
        <v>902</v>
      </c>
      <c r="F105" s="2773"/>
      <c r="G105" s="2773"/>
      <c r="H105" s="2773"/>
      <c r="I105" s="2773"/>
      <c r="J105" s="2773"/>
      <c r="K105" s="2773"/>
      <c r="L105" s="2773"/>
      <c r="M105" s="2774"/>
      <c r="N105" s="389" t="str">
        <f>IF(COUNTIF(活動計画書!O132,"機能診断結果に応じて実施")&gt;0,"○","－")</f>
        <v>－</v>
      </c>
      <c r="O105" s="735" t="str">
        <f>IF(N105="－","－",IF(【選択肢】!Y35&gt;0,"○","×"))</f>
        <v>－</v>
      </c>
      <c r="P105" s="2775"/>
      <c r="Q105" s="2776"/>
      <c r="R105" s="2776"/>
      <c r="S105" s="2776"/>
      <c r="T105" s="2776"/>
      <c r="U105" s="2776"/>
      <c r="V105" s="2776"/>
      <c r="W105" s="2777"/>
    </row>
    <row r="106" spans="2:23" s="2" customFormat="1" ht="27.75" customHeight="1" x14ac:dyDescent="0.15">
      <c r="B106" s="2809"/>
      <c r="C106" s="2107"/>
      <c r="D106" s="2108"/>
      <c r="E106" s="1862" t="s">
        <v>6824</v>
      </c>
      <c r="F106" s="1863"/>
      <c r="G106" s="1863"/>
      <c r="H106" s="1863"/>
      <c r="I106" s="1863"/>
      <c r="J106" s="1863"/>
      <c r="K106" s="1863"/>
      <c r="L106" s="1863"/>
      <c r="M106" s="1863"/>
      <c r="N106" s="389" t="str">
        <f>IF(COUNTIF(活動計画書!O133,"機能診断結果に応じて実施")&gt;0,"○","－")</f>
        <v>－</v>
      </c>
      <c r="O106" s="735" t="str">
        <f>IF(N106="－","－",IF(【選択肢】!Y78&gt;0,"○","×"))</f>
        <v>－</v>
      </c>
      <c r="P106" s="2775"/>
      <c r="Q106" s="2776"/>
      <c r="R106" s="2776"/>
      <c r="S106" s="2776"/>
      <c r="T106" s="2776"/>
      <c r="U106" s="2776"/>
      <c r="V106" s="2776"/>
      <c r="W106" s="2777"/>
    </row>
    <row r="107" spans="2:23" s="2" customFormat="1" ht="27.75" customHeight="1" x14ac:dyDescent="0.15">
      <c r="B107" s="2809"/>
      <c r="C107" s="2107"/>
      <c r="D107" s="2108"/>
      <c r="E107" s="1862" t="s">
        <v>6825</v>
      </c>
      <c r="F107" s="1863"/>
      <c r="G107" s="1863"/>
      <c r="H107" s="1863"/>
      <c r="I107" s="1863"/>
      <c r="J107" s="1863"/>
      <c r="K107" s="1863"/>
      <c r="L107" s="1863"/>
      <c r="M107" s="1863"/>
      <c r="N107" s="389" t="str">
        <f>IF(COUNTIF(活動計画書!O134,"機能診断結果に応じて実施")&gt;0,"○","－")</f>
        <v>－</v>
      </c>
      <c r="O107" s="735" t="str">
        <f>IF(N107="－","－",IF(【選択肢】!Y79&gt;0,"○","×"))</f>
        <v>－</v>
      </c>
      <c r="P107" s="2775"/>
      <c r="Q107" s="2776"/>
      <c r="R107" s="2776"/>
      <c r="S107" s="2776"/>
      <c r="T107" s="2776"/>
      <c r="U107" s="2776"/>
      <c r="V107" s="2776"/>
      <c r="W107" s="2777"/>
    </row>
    <row r="108" spans="2:23" s="2" customFormat="1" ht="27.75" customHeight="1" x14ac:dyDescent="0.15">
      <c r="B108" s="2809"/>
      <c r="C108" s="2107"/>
      <c r="D108" s="2108"/>
      <c r="E108" s="2772" t="s">
        <v>901</v>
      </c>
      <c r="F108" s="2773"/>
      <c r="G108" s="2773"/>
      <c r="H108" s="2773"/>
      <c r="I108" s="2773"/>
      <c r="J108" s="2773"/>
      <c r="K108" s="2773"/>
      <c r="L108" s="2773"/>
      <c r="M108" s="2774"/>
      <c r="N108" s="389" t="str">
        <f>IF(COUNTIF(活動計画書!O135,"機能診断結果に応じて実施")&gt;0,"○","－")</f>
        <v>－</v>
      </c>
      <c r="O108" s="735" t="str">
        <f>IF(N108="－","－",IF(【選択肢】!Y36&gt;0,"○","×"))</f>
        <v>－</v>
      </c>
      <c r="P108" s="2775"/>
      <c r="Q108" s="2776"/>
      <c r="R108" s="2776"/>
      <c r="S108" s="2776"/>
      <c r="T108" s="2776"/>
      <c r="U108" s="2776"/>
      <c r="V108" s="2776"/>
      <c r="W108" s="2777"/>
    </row>
    <row r="109" spans="2:23" s="2" customFormat="1" ht="27.75" customHeight="1" x14ac:dyDescent="0.15">
      <c r="B109" s="2809"/>
      <c r="C109" s="2107"/>
      <c r="D109" s="2108"/>
      <c r="E109" s="2772" t="s">
        <v>900</v>
      </c>
      <c r="F109" s="2773"/>
      <c r="G109" s="2773"/>
      <c r="H109" s="2773"/>
      <c r="I109" s="2773"/>
      <c r="J109" s="2773"/>
      <c r="K109" s="2773"/>
      <c r="L109" s="2773"/>
      <c r="M109" s="2774"/>
      <c r="N109" s="389" t="str">
        <f>IF(COUNTIF(活動計画書!O136,"機能診断結果に応じて実施")&gt;0,"○","－")</f>
        <v>－</v>
      </c>
      <c r="O109" s="735" t="str">
        <f>IF(N109="－","－",IF(【選択肢】!Y37&gt;0,"○","×"))</f>
        <v>－</v>
      </c>
      <c r="P109" s="2775"/>
      <c r="Q109" s="2776"/>
      <c r="R109" s="2776"/>
      <c r="S109" s="2776"/>
      <c r="T109" s="2776"/>
      <c r="U109" s="2776"/>
      <c r="V109" s="2776"/>
      <c r="W109" s="2777"/>
    </row>
    <row r="110" spans="2:23" s="2" customFormat="1" ht="27.75" customHeight="1" x14ac:dyDescent="0.15">
      <c r="B110" s="2809"/>
      <c r="C110" s="2109"/>
      <c r="D110" s="2110"/>
      <c r="E110" s="2772" t="s">
        <v>899</v>
      </c>
      <c r="F110" s="2773"/>
      <c r="G110" s="2773"/>
      <c r="H110" s="2773"/>
      <c r="I110" s="2773"/>
      <c r="J110" s="2773"/>
      <c r="K110" s="2773"/>
      <c r="L110" s="2773"/>
      <c r="M110" s="2774"/>
      <c r="N110" s="389" t="str">
        <f>IF(COUNTIF(活動計画書!O137,"機能診断結果に応じて実施")&gt;0,"○","－")</f>
        <v>－</v>
      </c>
      <c r="O110" s="735" t="str">
        <f>IF(N110="－","－",IF(【選択肢】!Y38&gt;0,"○","×"))</f>
        <v>－</v>
      </c>
      <c r="P110" s="2775"/>
      <c r="Q110" s="2776"/>
      <c r="R110" s="2776"/>
      <c r="S110" s="2776"/>
      <c r="T110" s="2776"/>
      <c r="U110" s="2776"/>
      <c r="V110" s="2776"/>
      <c r="W110" s="2777"/>
    </row>
    <row r="111" spans="2:23" s="2" customFormat="1" ht="27.75" customHeight="1" x14ac:dyDescent="0.15">
      <c r="B111" s="2978" t="s">
        <v>161</v>
      </c>
      <c r="C111" s="2105" t="s">
        <v>162</v>
      </c>
      <c r="D111" s="2106"/>
      <c r="E111" s="2249" t="s">
        <v>163</v>
      </c>
      <c r="F111" s="2250"/>
      <c r="G111" s="2250"/>
      <c r="H111" s="2250"/>
      <c r="I111" s="2250"/>
      <c r="J111" s="2250"/>
      <c r="K111" s="2250"/>
      <c r="L111" s="2250"/>
      <c r="M111" s="2251"/>
      <c r="N111" s="744" t="str">
        <f>IF(活動計画書!O138="○","○","－")</f>
        <v>－</v>
      </c>
      <c r="O111" s="735" t="str">
        <f>IF(N111="－","－",IF(【選択肢】!Y39&gt;0,"○","×"))</f>
        <v>－</v>
      </c>
      <c r="P111" s="2798"/>
      <c r="Q111" s="2799"/>
      <c r="R111" s="2799"/>
      <c r="S111" s="2799"/>
      <c r="T111" s="2799"/>
      <c r="U111" s="2799"/>
      <c r="V111" s="2799"/>
      <c r="W111" s="2800"/>
    </row>
    <row r="112" spans="2:23" s="2" customFormat="1" ht="27.75" customHeight="1" x14ac:dyDescent="0.15">
      <c r="B112" s="2979"/>
      <c r="C112" s="2107"/>
      <c r="D112" s="2108"/>
      <c r="E112" s="2249" t="s">
        <v>898</v>
      </c>
      <c r="F112" s="2250"/>
      <c r="G112" s="2250"/>
      <c r="H112" s="2250"/>
      <c r="I112" s="2250"/>
      <c r="J112" s="2250"/>
      <c r="K112" s="2250"/>
      <c r="L112" s="2250"/>
      <c r="M112" s="2251"/>
      <c r="N112" s="744" t="str">
        <f>IF(活動計画書!O139="○","○","－")</f>
        <v>－</v>
      </c>
      <c r="O112" s="735" t="str">
        <f>IF(N112="－","－",IF(【選択肢】!Y40&gt;0,"○","×"))</f>
        <v>－</v>
      </c>
      <c r="P112" s="2798"/>
      <c r="Q112" s="2799"/>
      <c r="R112" s="2799"/>
      <c r="S112" s="2799"/>
      <c r="T112" s="2799"/>
      <c r="U112" s="2799"/>
      <c r="V112" s="2799"/>
      <c r="W112" s="2800"/>
    </row>
    <row r="113" spans="1:27" s="2" customFormat="1" ht="27.75" customHeight="1" x14ac:dyDescent="0.15">
      <c r="B113" s="2979"/>
      <c r="C113" s="2107"/>
      <c r="D113" s="2108"/>
      <c r="E113" s="2249" t="s">
        <v>165</v>
      </c>
      <c r="F113" s="2250"/>
      <c r="G113" s="2250"/>
      <c r="H113" s="2250"/>
      <c r="I113" s="2250"/>
      <c r="J113" s="2250"/>
      <c r="K113" s="2250"/>
      <c r="L113" s="2250"/>
      <c r="M113" s="2251"/>
      <c r="N113" s="744" t="str">
        <f>IF(活動計画書!O140="○","○","－")</f>
        <v>－</v>
      </c>
      <c r="O113" s="735" t="str">
        <f>IF(N113="－","－",IF(【選択肢】!Y41&gt;0,"○","×"))</f>
        <v>－</v>
      </c>
      <c r="P113" s="2798"/>
      <c r="Q113" s="2799"/>
      <c r="R113" s="2799"/>
      <c r="S113" s="2799"/>
      <c r="T113" s="2799"/>
      <c r="U113" s="2799"/>
      <c r="V113" s="2799"/>
      <c r="W113" s="2800"/>
    </row>
    <row r="114" spans="1:27" s="2" customFormat="1" ht="36.75" customHeight="1" x14ac:dyDescent="0.15">
      <c r="B114" s="2979"/>
      <c r="C114" s="2107"/>
      <c r="D114" s="2108"/>
      <c r="E114" s="2249" t="s">
        <v>166</v>
      </c>
      <c r="F114" s="2250"/>
      <c r="G114" s="2250"/>
      <c r="H114" s="2250"/>
      <c r="I114" s="2250"/>
      <c r="J114" s="2250"/>
      <c r="K114" s="2250"/>
      <c r="L114" s="2250"/>
      <c r="M114" s="2251"/>
      <c r="N114" s="744" t="str">
        <f>IF(活動計画書!O141="○","○","－")</f>
        <v>－</v>
      </c>
      <c r="O114" s="735" t="str">
        <f>IF(N114="－","－",IF(【選択肢】!Y42&gt;0,"○","×"))</f>
        <v>－</v>
      </c>
      <c r="P114" s="2798"/>
      <c r="Q114" s="2799"/>
      <c r="R114" s="2799"/>
      <c r="S114" s="2799"/>
      <c r="T114" s="2799"/>
      <c r="U114" s="2799"/>
      <c r="V114" s="2799"/>
      <c r="W114" s="2800"/>
    </row>
    <row r="115" spans="1:27" s="2" customFormat="1" ht="28.5" customHeight="1" x14ac:dyDescent="0.15">
      <c r="B115" s="2979"/>
      <c r="C115" s="2109"/>
      <c r="D115" s="2110"/>
      <c r="E115" s="2249" t="s">
        <v>167</v>
      </c>
      <c r="F115" s="2250"/>
      <c r="G115" s="2250"/>
      <c r="H115" s="2250"/>
      <c r="I115" s="2250"/>
      <c r="J115" s="2250"/>
      <c r="K115" s="2250"/>
      <c r="L115" s="2250"/>
      <c r="M115" s="2251"/>
      <c r="N115" s="391" t="str">
        <f>IF(活動計画書!O142="○","○","－")</f>
        <v>－</v>
      </c>
      <c r="O115" s="387" t="str">
        <f>IF(N115="－","－",IF(【選択肢】!Y43&gt;0,"○","×"))</f>
        <v>－</v>
      </c>
      <c r="P115" s="2763"/>
      <c r="Q115" s="2764"/>
      <c r="R115" s="2764"/>
      <c r="S115" s="2764"/>
      <c r="T115" s="2764"/>
      <c r="U115" s="2764"/>
      <c r="V115" s="2764"/>
      <c r="W115" s="2765"/>
    </row>
    <row r="116" spans="1:27" s="2" customFormat="1" ht="36.75" customHeight="1" x14ac:dyDescent="0.15">
      <c r="B116" s="2979"/>
      <c r="C116" s="2130" t="s">
        <v>105</v>
      </c>
      <c r="D116" s="2130"/>
      <c r="E116" s="2801">
        <f>活動計画書!E143</f>
        <v>0</v>
      </c>
      <c r="F116" s="2802"/>
      <c r="G116" s="2802"/>
      <c r="H116" s="2802"/>
      <c r="I116" s="2802"/>
      <c r="J116" s="2802"/>
      <c r="K116" s="2802"/>
      <c r="L116" s="2802"/>
      <c r="M116" s="2803"/>
      <c r="N116" s="391" t="str">
        <f>IF(活動計画書!O143="○","○","－")</f>
        <v>－</v>
      </c>
      <c r="O116" s="387" t="str">
        <f>IFERROR(IF(VLOOKUP(E116,【選択肢】!X6:Y89,2,FALSE)&gt;0,"○","×"),"－")</f>
        <v>－</v>
      </c>
      <c r="P116" s="2763"/>
      <c r="Q116" s="2764"/>
      <c r="R116" s="2764"/>
      <c r="S116" s="2764"/>
      <c r="T116" s="2764"/>
      <c r="U116" s="2764"/>
      <c r="V116" s="2764"/>
      <c r="W116" s="2765"/>
    </row>
    <row r="117" spans="1:27" s="2" customFormat="1" ht="36.75" customHeight="1" x14ac:dyDescent="0.15">
      <c r="B117" s="2979"/>
      <c r="C117" s="2130"/>
      <c r="D117" s="2130"/>
      <c r="E117" s="2801">
        <f>活動計画書!E144</f>
        <v>0</v>
      </c>
      <c r="F117" s="2802"/>
      <c r="G117" s="2802"/>
      <c r="H117" s="2802"/>
      <c r="I117" s="2802"/>
      <c r="J117" s="2802"/>
      <c r="K117" s="2802"/>
      <c r="L117" s="2802"/>
      <c r="M117" s="2803"/>
      <c r="N117" s="391" t="str">
        <f>IF(活動計画書!O144="○","○","－")</f>
        <v>－</v>
      </c>
      <c r="O117" s="387" t="str">
        <f>IFERROR(IF(VLOOKUP(E117,【選択肢】!X7:Y90,2,FALSE)&gt;0,"○","×"),"－")</f>
        <v>－</v>
      </c>
      <c r="P117" s="2763"/>
      <c r="Q117" s="2764"/>
      <c r="R117" s="2764"/>
      <c r="S117" s="2764"/>
      <c r="T117" s="2764"/>
      <c r="U117" s="2764"/>
      <c r="V117" s="2764"/>
      <c r="W117" s="2765"/>
    </row>
    <row r="118" spans="1:27" s="2" customFormat="1" ht="36.75" customHeight="1" x14ac:dyDescent="0.15">
      <c r="B118" s="2979"/>
      <c r="C118" s="2130"/>
      <c r="D118" s="2130"/>
      <c r="E118" s="2801">
        <f>活動計画書!E145</f>
        <v>0</v>
      </c>
      <c r="F118" s="2802"/>
      <c r="G118" s="2802"/>
      <c r="H118" s="2802"/>
      <c r="I118" s="2802"/>
      <c r="J118" s="2802"/>
      <c r="K118" s="2802"/>
      <c r="L118" s="2802"/>
      <c r="M118" s="2803"/>
      <c r="N118" s="391" t="str">
        <f>IF(活動計画書!O145="○","○","－")</f>
        <v>－</v>
      </c>
      <c r="O118" s="387" t="str">
        <f>IFERROR(IF(VLOOKUP(E118,【選択肢】!X8:Y91,2,FALSE)&gt;0,"○","×"),"－")</f>
        <v>－</v>
      </c>
      <c r="P118" s="2763"/>
      <c r="Q118" s="2764"/>
      <c r="R118" s="2764"/>
      <c r="S118" s="2764"/>
      <c r="T118" s="2764"/>
      <c r="U118" s="2764"/>
      <c r="V118" s="2764"/>
      <c r="W118" s="2765"/>
    </row>
    <row r="119" spans="1:27" s="2" customFormat="1" ht="36.75" customHeight="1" x14ac:dyDescent="0.15">
      <c r="B119" s="2979"/>
      <c r="C119" s="2130"/>
      <c r="D119" s="2130"/>
      <c r="E119" s="2801">
        <f>活動計画書!E146</f>
        <v>0</v>
      </c>
      <c r="F119" s="2802"/>
      <c r="G119" s="2802"/>
      <c r="H119" s="2802"/>
      <c r="I119" s="2802"/>
      <c r="J119" s="2802"/>
      <c r="K119" s="2802"/>
      <c r="L119" s="2802"/>
      <c r="M119" s="2803"/>
      <c r="N119" s="391" t="str">
        <f>IF(活動計画書!O146="○","○","－")</f>
        <v>－</v>
      </c>
      <c r="O119" s="387" t="str">
        <f>IFERROR(IF(VLOOKUP(E119,【選択肢】!X9:Y92,2,FALSE)&gt;0,"○","×"),"－")</f>
        <v>－</v>
      </c>
      <c r="P119" s="2763"/>
      <c r="Q119" s="2764"/>
      <c r="R119" s="2764"/>
      <c r="S119" s="2764"/>
      <c r="T119" s="2764"/>
      <c r="U119" s="2764"/>
      <c r="V119" s="2764"/>
      <c r="W119" s="2765"/>
    </row>
    <row r="120" spans="1:27" s="2" customFormat="1" ht="36.75" customHeight="1" x14ac:dyDescent="0.15">
      <c r="B120" s="2979"/>
      <c r="C120" s="2130"/>
      <c r="D120" s="2130"/>
      <c r="E120" s="2801">
        <f>活動計画書!E147</f>
        <v>0</v>
      </c>
      <c r="F120" s="2802"/>
      <c r="G120" s="2802"/>
      <c r="H120" s="2802"/>
      <c r="I120" s="2802"/>
      <c r="J120" s="2802"/>
      <c r="K120" s="2802"/>
      <c r="L120" s="2802"/>
      <c r="M120" s="2803"/>
      <c r="N120" s="391" t="str">
        <f>IF(活動計画書!O147="○","○","－")</f>
        <v>－</v>
      </c>
      <c r="O120" s="387" t="str">
        <f>IFERROR(IF(VLOOKUP(E120,【選択肢】!X10:Y93,2,FALSE)&gt;0,"○","×"),"－")</f>
        <v>－</v>
      </c>
      <c r="P120" s="2763"/>
      <c r="Q120" s="2764"/>
      <c r="R120" s="2764"/>
      <c r="S120" s="2764"/>
      <c r="T120" s="2764"/>
      <c r="U120" s="2764"/>
      <c r="V120" s="2764"/>
      <c r="W120" s="2765"/>
      <c r="AA120" s="2" t="s">
        <v>134</v>
      </c>
    </row>
    <row r="121" spans="1:27" s="2" customFormat="1" ht="16.5" customHeight="1" x14ac:dyDescent="0.15">
      <c r="B121" s="2979"/>
      <c r="C121" s="2130"/>
      <c r="D121" s="2130"/>
      <c r="E121" s="2839" t="s">
        <v>872</v>
      </c>
      <c r="F121" s="2840"/>
      <c r="G121" s="2840"/>
      <c r="H121" s="2840"/>
      <c r="I121" s="2840"/>
      <c r="J121" s="2840"/>
      <c r="K121" s="2840"/>
      <c r="L121" s="2840"/>
      <c r="M121" s="2840"/>
      <c r="N121" s="2840"/>
      <c r="O121" s="2840"/>
      <c r="P121" s="2840"/>
      <c r="Q121" s="2840"/>
      <c r="R121" s="2840"/>
      <c r="S121" s="2840"/>
      <c r="T121" s="2840"/>
      <c r="U121" s="2840"/>
      <c r="V121" s="2840"/>
      <c r="W121" s="2841"/>
      <c r="X121" s="776"/>
      <c r="Y121" s="776"/>
    </row>
    <row r="122" spans="1:27" s="2" customFormat="1" ht="27.75" customHeight="1" x14ac:dyDescent="0.15">
      <c r="B122" s="2808"/>
      <c r="C122" s="2804" t="s">
        <v>170</v>
      </c>
      <c r="D122" s="2804"/>
      <c r="E122" s="2795" t="s">
        <v>897</v>
      </c>
      <c r="F122" s="2796"/>
      <c r="G122" s="2796"/>
      <c r="H122" s="2796"/>
      <c r="I122" s="2796"/>
      <c r="J122" s="2796"/>
      <c r="K122" s="2796"/>
      <c r="L122" s="2796"/>
      <c r="M122" s="2797"/>
      <c r="N122" s="387" t="str">
        <f>IF(活動計画書!O149="○","○","－")</f>
        <v>－</v>
      </c>
      <c r="O122" s="387" t="str">
        <f>IF(N122="－","－",IF(【選択肢】!Y56&gt;0,"○","×"))</f>
        <v>－</v>
      </c>
      <c r="P122" s="2983"/>
      <c r="Q122" s="2984"/>
      <c r="R122" s="2984"/>
      <c r="S122" s="2984"/>
      <c r="T122" s="2984"/>
      <c r="U122" s="2984"/>
      <c r="V122" s="2984"/>
      <c r="W122" s="2985"/>
    </row>
    <row r="123" spans="1:27" s="2" customFormat="1" ht="16.5" customHeight="1" x14ac:dyDescent="0.15">
      <c r="B123" s="213"/>
      <c r="C123" s="213"/>
      <c r="D123" s="213"/>
      <c r="E123" s="213"/>
      <c r="F123" s="212"/>
      <c r="G123" s="212"/>
      <c r="H123" s="212"/>
      <c r="I123" s="212"/>
      <c r="J123" s="212"/>
      <c r="K123" s="212"/>
      <c r="L123" s="212"/>
      <c r="M123" s="212"/>
      <c r="N123" s="210"/>
      <c r="O123" s="210"/>
      <c r="P123" s="211"/>
      <c r="Q123" s="211"/>
      <c r="R123" s="211"/>
      <c r="S123" s="211"/>
      <c r="T123" s="211"/>
      <c r="U123" s="211"/>
      <c r="V123" s="211"/>
      <c r="W123" s="211"/>
    </row>
    <row r="124" spans="1:27" s="2" customFormat="1" ht="36" customHeight="1" x14ac:dyDescent="0.15">
      <c r="B124" s="1945" t="s">
        <v>431</v>
      </c>
      <c r="C124" s="1945"/>
      <c r="D124" s="1945"/>
      <c r="E124" s="1603" t="s">
        <v>99</v>
      </c>
      <c r="F124" s="2142"/>
      <c r="G124" s="2142"/>
      <c r="H124" s="2142"/>
      <c r="I124" s="2142"/>
      <c r="J124" s="2142"/>
      <c r="K124" s="2142"/>
      <c r="L124" s="2142"/>
      <c r="M124" s="1604"/>
      <c r="N124" s="77" t="s">
        <v>879</v>
      </c>
      <c r="O124" s="77" t="s">
        <v>884</v>
      </c>
      <c r="P124" s="1758" t="s">
        <v>172</v>
      </c>
      <c r="Q124" s="2237"/>
      <c r="R124" s="2237"/>
      <c r="S124" s="2237"/>
      <c r="T124" s="2237"/>
      <c r="U124" s="2237"/>
      <c r="V124" s="2237"/>
      <c r="W124" s="1759"/>
    </row>
    <row r="125" spans="1:27" ht="36.75" customHeight="1" x14ac:dyDescent="0.15">
      <c r="A125" s="2"/>
      <c r="B125" s="2825" t="s">
        <v>896</v>
      </c>
      <c r="C125" s="2826"/>
      <c r="D125" s="2827"/>
      <c r="E125" s="2795" t="s">
        <v>895</v>
      </c>
      <c r="F125" s="2796"/>
      <c r="G125" s="2796"/>
      <c r="H125" s="2796"/>
      <c r="I125" s="2796"/>
      <c r="J125" s="2796"/>
      <c r="K125" s="2796"/>
      <c r="L125" s="2796"/>
      <c r="M125" s="2797"/>
      <c r="N125" s="735" t="str">
        <f>IF(活動計画書!O153="○","○","－")</f>
        <v>－</v>
      </c>
      <c r="O125" s="735" t="str">
        <f>IF(N125="－","－",IF(【選択肢】!Y57&gt;0,"○","×"))</f>
        <v>－</v>
      </c>
      <c r="P125" s="2798"/>
      <c r="Q125" s="2799"/>
      <c r="R125" s="2799"/>
      <c r="S125" s="2799"/>
      <c r="T125" s="2799"/>
      <c r="U125" s="2799"/>
      <c r="V125" s="2799"/>
      <c r="W125" s="2800"/>
      <c r="X125" s="595"/>
      <c r="Y125" s="595"/>
    </row>
    <row r="126" spans="1:27" s="2" customFormat="1" ht="36.75" customHeight="1" x14ac:dyDescent="0.15">
      <c r="B126" s="2828"/>
      <c r="C126" s="2829"/>
      <c r="D126" s="2830"/>
      <c r="E126" s="2795" t="s">
        <v>894</v>
      </c>
      <c r="F126" s="2796"/>
      <c r="G126" s="2796"/>
      <c r="H126" s="2796"/>
      <c r="I126" s="2796"/>
      <c r="J126" s="2796"/>
      <c r="K126" s="2796"/>
      <c r="L126" s="2796"/>
      <c r="M126" s="2797"/>
      <c r="N126" s="735" t="str">
        <f>IF(活動計画書!O154="○","○","－")</f>
        <v>－</v>
      </c>
      <c r="O126" s="735" t="str">
        <f>IF(N126="－","－",IF(【選択肢】!Y58&gt;0,"○","×"))</f>
        <v>－</v>
      </c>
      <c r="P126" s="2798"/>
      <c r="Q126" s="2799"/>
      <c r="R126" s="2799"/>
      <c r="S126" s="2799"/>
      <c r="T126" s="2799"/>
      <c r="U126" s="2799"/>
      <c r="V126" s="2799"/>
      <c r="W126" s="2800"/>
      <c r="X126" s="451"/>
      <c r="Y126" s="451"/>
    </row>
    <row r="127" spans="1:27" s="2" customFormat="1" ht="36.75" customHeight="1" x14ac:dyDescent="0.15">
      <c r="B127" s="2828"/>
      <c r="C127" s="2829"/>
      <c r="D127" s="2830"/>
      <c r="E127" s="2795" t="s">
        <v>893</v>
      </c>
      <c r="F127" s="2796"/>
      <c r="G127" s="2796"/>
      <c r="H127" s="2796"/>
      <c r="I127" s="2796"/>
      <c r="J127" s="2796"/>
      <c r="K127" s="2796"/>
      <c r="L127" s="2796"/>
      <c r="M127" s="2797"/>
      <c r="N127" s="735" t="str">
        <f>IF(活動計画書!O155="○","○","－")</f>
        <v>－</v>
      </c>
      <c r="O127" s="735" t="str">
        <f>IF(N127="－","－",IF(【選択肢】!Y59&gt;0,"○","×"))</f>
        <v>－</v>
      </c>
      <c r="P127" s="2798"/>
      <c r="Q127" s="2799"/>
      <c r="R127" s="2799"/>
      <c r="S127" s="2799"/>
      <c r="T127" s="2799"/>
      <c r="U127" s="2799"/>
      <c r="V127" s="2799"/>
      <c r="W127" s="2800"/>
      <c r="X127" s="451"/>
      <c r="Y127" s="451"/>
    </row>
    <row r="128" spans="1:27" s="2" customFormat="1" ht="36.75" customHeight="1" x14ac:dyDescent="0.15">
      <c r="B128" s="2828"/>
      <c r="C128" s="2829"/>
      <c r="D128" s="2830"/>
      <c r="E128" s="2795" t="s">
        <v>892</v>
      </c>
      <c r="F128" s="2796"/>
      <c r="G128" s="2796"/>
      <c r="H128" s="2796"/>
      <c r="I128" s="2796"/>
      <c r="J128" s="2796"/>
      <c r="K128" s="2796"/>
      <c r="L128" s="2796"/>
      <c r="M128" s="2797"/>
      <c r="N128" s="735" t="str">
        <f>IF(活動計画書!O156="○","○","－")</f>
        <v>－</v>
      </c>
      <c r="O128" s="735" t="str">
        <f>IF(N128="－","－",IF(【選択肢】!Y60&gt;0,"○","×"))</f>
        <v>－</v>
      </c>
      <c r="P128" s="2798"/>
      <c r="Q128" s="2799"/>
      <c r="R128" s="2799"/>
      <c r="S128" s="2799"/>
      <c r="T128" s="2799"/>
      <c r="U128" s="2799"/>
      <c r="V128" s="2799"/>
      <c r="W128" s="2800"/>
      <c r="X128" s="451"/>
      <c r="Y128" s="451"/>
    </row>
    <row r="129" spans="2:32" s="2" customFormat="1" ht="22.5" customHeight="1" x14ac:dyDescent="0.15">
      <c r="B129" s="2828"/>
      <c r="C129" s="2829"/>
      <c r="D129" s="2830"/>
      <c r="E129" s="2965" t="s">
        <v>891</v>
      </c>
      <c r="F129" s="2966"/>
      <c r="G129" s="2966"/>
      <c r="H129" s="2966"/>
      <c r="I129" s="2966"/>
      <c r="J129" s="2966"/>
      <c r="K129" s="2966"/>
      <c r="L129" s="2966"/>
      <c r="M129" s="2967"/>
      <c r="N129" s="2857" t="str">
        <f>IF(活動計画書!O157="○","○","－")</f>
        <v>－</v>
      </c>
      <c r="O129" s="2857" t="str">
        <f>IF(N129="－","－",IF(【選択肢】!Y61&gt;0,"○","×"))</f>
        <v>－</v>
      </c>
      <c r="P129" s="2980"/>
      <c r="Q129" s="2981"/>
      <c r="R129" s="2981"/>
      <c r="S129" s="2981"/>
      <c r="T129" s="2981"/>
      <c r="U129" s="2981"/>
      <c r="V129" s="2981"/>
      <c r="W129" s="2982"/>
      <c r="X129" s="451"/>
      <c r="Y129" s="451"/>
    </row>
    <row r="130" spans="2:32" s="2" customFormat="1" ht="22.5" customHeight="1" x14ac:dyDescent="0.15">
      <c r="B130" s="2828"/>
      <c r="C130" s="2829"/>
      <c r="D130" s="2830"/>
      <c r="E130" s="2968"/>
      <c r="F130" s="2969"/>
      <c r="G130" s="2969"/>
      <c r="H130" s="2969"/>
      <c r="I130" s="2969"/>
      <c r="J130" s="2969"/>
      <c r="K130" s="2969"/>
      <c r="L130" s="2969"/>
      <c r="M130" s="2970"/>
      <c r="N130" s="2971"/>
      <c r="O130" s="2971"/>
      <c r="P130" s="2972"/>
      <c r="Q130" s="2973"/>
      <c r="R130" s="2973"/>
      <c r="S130" s="2973"/>
      <c r="T130" s="2973"/>
      <c r="U130" s="2973"/>
      <c r="V130" s="2973"/>
      <c r="W130" s="2974"/>
      <c r="X130" s="451"/>
      <c r="Y130" s="451"/>
    </row>
    <row r="131" spans="2:32" s="2" customFormat="1" ht="22.5" customHeight="1" x14ac:dyDescent="0.15">
      <c r="B131" s="2828"/>
      <c r="C131" s="2829"/>
      <c r="D131" s="2830"/>
      <c r="E131" s="2961" t="s">
        <v>6835</v>
      </c>
      <c r="F131" s="2962"/>
      <c r="G131" s="2962"/>
      <c r="H131" s="2962"/>
      <c r="I131" s="2963">
        <f>活動計画書!Q166</f>
        <v>0</v>
      </c>
      <c r="J131" s="2963"/>
      <c r="K131" s="2963"/>
      <c r="L131" s="2963"/>
      <c r="M131" s="2964"/>
      <c r="N131" s="2858"/>
      <c r="O131" s="2858"/>
      <c r="P131" s="2975"/>
      <c r="Q131" s="2976"/>
      <c r="R131" s="2976"/>
      <c r="S131" s="2976"/>
      <c r="T131" s="2976"/>
      <c r="U131" s="2976"/>
      <c r="V131" s="2976"/>
      <c r="W131" s="2977"/>
      <c r="X131" s="451"/>
      <c r="Y131" s="451"/>
    </row>
    <row r="132" spans="2:32" s="2" customFormat="1" ht="36.75" customHeight="1" x14ac:dyDescent="0.15">
      <c r="B132" s="2828"/>
      <c r="C132" s="2829"/>
      <c r="D132" s="2830"/>
      <c r="E132" s="2795" t="s">
        <v>890</v>
      </c>
      <c r="F132" s="2796"/>
      <c r="G132" s="2796"/>
      <c r="H132" s="2796"/>
      <c r="I132" s="2796"/>
      <c r="J132" s="2796"/>
      <c r="K132" s="2796"/>
      <c r="L132" s="2796"/>
      <c r="M132" s="2797"/>
      <c r="N132" s="735" t="str">
        <f>IF(活動計画書!O158="○","○","－")</f>
        <v>－</v>
      </c>
      <c r="O132" s="735" t="str">
        <f>IF(N132="－","－",IF(【選択肢】!Y62&gt;0,"○","×"))</f>
        <v>－</v>
      </c>
      <c r="P132" s="2798"/>
      <c r="Q132" s="2799"/>
      <c r="R132" s="2799"/>
      <c r="S132" s="2799"/>
      <c r="T132" s="2799"/>
      <c r="U132" s="2799"/>
      <c r="V132" s="2799"/>
      <c r="W132" s="2800"/>
      <c r="X132" s="451"/>
      <c r="Y132" s="451"/>
    </row>
    <row r="133" spans="2:32" s="2" customFormat="1" ht="36.75" customHeight="1" x14ac:dyDescent="0.15">
      <c r="B133" s="2828"/>
      <c r="C133" s="2829"/>
      <c r="D133" s="2830"/>
      <c r="E133" s="2795" t="s">
        <v>889</v>
      </c>
      <c r="F133" s="2796"/>
      <c r="G133" s="2796"/>
      <c r="H133" s="2796"/>
      <c r="I133" s="2796"/>
      <c r="J133" s="2796"/>
      <c r="K133" s="2796"/>
      <c r="L133" s="2796"/>
      <c r="M133" s="2797"/>
      <c r="N133" s="735" t="str">
        <f>IF(活動計画書!O159="○","○","－")</f>
        <v>－</v>
      </c>
      <c r="O133" s="735" t="str">
        <f>IF(N133="－","－",IF(【選択肢】!Y63&gt;0,"○","×"))</f>
        <v>－</v>
      </c>
      <c r="P133" s="2798"/>
      <c r="Q133" s="2799"/>
      <c r="R133" s="2799"/>
      <c r="S133" s="2799"/>
      <c r="T133" s="2799"/>
      <c r="U133" s="2799"/>
      <c r="V133" s="2799"/>
      <c r="W133" s="2800"/>
      <c r="X133" s="451"/>
      <c r="Y133" s="451"/>
    </row>
    <row r="134" spans="2:32" s="2" customFormat="1" ht="36.75" customHeight="1" x14ac:dyDescent="0.15">
      <c r="B134" s="2828"/>
      <c r="C134" s="2829"/>
      <c r="D134" s="2830"/>
      <c r="E134" s="2795" t="s">
        <v>6781</v>
      </c>
      <c r="F134" s="2796"/>
      <c r="G134" s="2796"/>
      <c r="H134" s="2796"/>
      <c r="I134" s="2796"/>
      <c r="J134" s="2796"/>
      <c r="K134" s="2796"/>
      <c r="L134" s="2796"/>
      <c r="M134" s="2797"/>
      <c r="N134" s="735" t="str">
        <f>IF(活動計画書!O160="○","○","－")</f>
        <v>－</v>
      </c>
      <c r="O134" s="735" t="str">
        <f>IF(N134="－","－",IF(【選択肢】!Y64&gt;0,"○","×"))</f>
        <v>－</v>
      </c>
      <c r="P134" s="2798"/>
      <c r="Q134" s="2799"/>
      <c r="R134" s="2799"/>
      <c r="S134" s="2799"/>
      <c r="T134" s="2799"/>
      <c r="U134" s="2799"/>
      <c r="V134" s="2799"/>
      <c r="W134" s="2800"/>
      <c r="X134" s="451"/>
      <c r="Y134" s="451"/>
    </row>
    <row r="135" spans="2:32" s="2" customFormat="1" ht="36.75" customHeight="1" x14ac:dyDescent="0.15">
      <c r="B135" s="2828"/>
      <c r="C135" s="2829"/>
      <c r="D135" s="2830"/>
      <c r="E135" s="2795" t="s">
        <v>6782</v>
      </c>
      <c r="F135" s="2796"/>
      <c r="G135" s="2796"/>
      <c r="H135" s="2796"/>
      <c r="I135" s="2796"/>
      <c r="J135" s="2796"/>
      <c r="K135" s="2796"/>
      <c r="L135" s="2796"/>
      <c r="M135" s="2797"/>
      <c r="N135" s="735" t="str">
        <f>IF(活動計画書!O161="○","○","－")</f>
        <v>－</v>
      </c>
      <c r="O135" s="735" t="str">
        <f>IF(N135="－","－",IF(【選択肢】!Y65&gt;0,"○","×"))</f>
        <v>－</v>
      </c>
      <c r="P135" s="3041" t="str">
        <f>IF(O135="○","下の表中に取組面積を記入してください。","")</f>
        <v/>
      </c>
      <c r="Q135" s="3042"/>
      <c r="R135" s="3042"/>
      <c r="S135" s="3042"/>
      <c r="T135" s="3042"/>
      <c r="U135" s="3042"/>
      <c r="V135" s="3042"/>
      <c r="W135" s="3043"/>
      <c r="X135" s="451"/>
      <c r="Y135" s="451"/>
    </row>
    <row r="136" spans="2:32" s="2" customFormat="1" ht="36.75" customHeight="1" x14ac:dyDescent="0.15">
      <c r="B136" s="2828"/>
      <c r="C136" s="2829"/>
      <c r="D136" s="2830"/>
      <c r="E136" s="2795" t="s">
        <v>888</v>
      </c>
      <c r="F136" s="2796"/>
      <c r="G136" s="2796"/>
      <c r="H136" s="2796"/>
      <c r="I136" s="2796"/>
      <c r="J136" s="2796"/>
      <c r="K136" s="2796"/>
      <c r="L136" s="2796"/>
      <c r="M136" s="2797"/>
      <c r="N136" s="735" t="str">
        <f>IF(活動計画書!O162="○","○","－")</f>
        <v>－</v>
      </c>
      <c r="O136" s="735" t="str">
        <f>IF(N136="－","－",IF(【選択肢】!Y66&gt;0,"○","×"))</f>
        <v>－</v>
      </c>
      <c r="P136" s="2798"/>
      <c r="Q136" s="2799"/>
      <c r="R136" s="2799"/>
      <c r="S136" s="2799"/>
      <c r="T136" s="2799"/>
      <c r="U136" s="2799"/>
      <c r="V136" s="2799"/>
      <c r="W136" s="2800"/>
      <c r="X136" s="451"/>
      <c r="Y136" s="451"/>
    </row>
    <row r="137" spans="2:32" s="2" customFormat="1" ht="36.75" customHeight="1" x14ac:dyDescent="0.15">
      <c r="B137" s="2831"/>
      <c r="C137" s="2832"/>
      <c r="D137" s="2833"/>
      <c r="E137" s="2822" t="s">
        <v>4923</v>
      </c>
      <c r="F137" s="2823"/>
      <c r="G137" s="2823"/>
      <c r="H137" s="2823"/>
      <c r="I137" s="2823"/>
      <c r="J137" s="2823"/>
      <c r="K137" s="2823"/>
      <c r="L137" s="2823"/>
      <c r="M137" s="2824"/>
      <c r="N137" s="735" t="str">
        <f>IF(活動計画書!O163="○","○","－")</f>
        <v>－</v>
      </c>
      <c r="O137" s="735" t="str">
        <f>IF(N137="－","－",IF(【選択肢】!Y67&gt;0,"○","×"))</f>
        <v>－</v>
      </c>
      <c r="P137" s="2798"/>
      <c r="Q137" s="2799"/>
      <c r="R137" s="2799"/>
      <c r="S137" s="2799"/>
      <c r="T137" s="2799"/>
      <c r="U137" s="2799"/>
      <c r="V137" s="2799"/>
      <c r="W137" s="2800"/>
      <c r="X137" s="451"/>
      <c r="Y137" s="451"/>
    </row>
    <row r="138" spans="2:32" s="2" customFormat="1" ht="16.5" customHeight="1" x14ac:dyDescent="0.15">
      <c r="B138" s="736"/>
      <c r="C138" s="737"/>
      <c r="D138" s="737"/>
      <c r="E138" s="207"/>
      <c r="F138" s="207"/>
      <c r="G138" s="207"/>
      <c r="H138" s="207"/>
      <c r="I138" s="207"/>
      <c r="J138" s="207"/>
      <c r="K138" s="207"/>
      <c r="L138" s="207"/>
      <c r="M138" s="207"/>
      <c r="N138" s="207"/>
      <c r="O138" s="207"/>
      <c r="P138" s="738"/>
      <c r="Q138" s="738"/>
      <c r="R138" s="739"/>
      <c r="S138" s="739"/>
      <c r="T138" s="739"/>
      <c r="U138" s="739"/>
      <c r="V138" s="739"/>
      <c r="W138" s="739"/>
      <c r="X138" s="740"/>
      <c r="Y138" s="740"/>
    </row>
    <row r="139" spans="2:32" s="2" customFormat="1" ht="21" customHeight="1" x14ac:dyDescent="0.15">
      <c r="B139" s="3057" t="s">
        <v>6784</v>
      </c>
      <c r="C139" s="3057"/>
      <c r="D139" s="3057"/>
      <c r="E139" s="3057"/>
      <c r="F139" s="3057"/>
      <c r="G139" s="3057"/>
      <c r="H139" s="3057"/>
      <c r="I139" s="3057"/>
      <c r="J139" s="3057"/>
      <c r="K139" s="3057"/>
      <c r="L139" s="3057"/>
      <c r="M139" s="3057"/>
      <c r="N139" s="3057"/>
      <c r="O139" s="3057"/>
      <c r="P139" s="3057"/>
      <c r="Q139" s="3057"/>
      <c r="R139" s="3057"/>
      <c r="S139" s="3057"/>
      <c r="T139" s="3057"/>
      <c r="U139" s="3057"/>
      <c r="V139" s="3057"/>
      <c r="W139" s="3057"/>
      <c r="X139" s="3057"/>
      <c r="Y139" s="3057"/>
      <c r="AF139" s="2" t="s">
        <v>6978</v>
      </c>
    </row>
    <row r="140" spans="2:32" s="2" customFormat="1" ht="33" customHeight="1" x14ac:dyDescent="0.15">
      <c r="B140" s="2788" t="s">
        <v>4720</v>
      </c>
      <c r="C140" s="2789"/>
      <c r="D140" s="2789"/>
      <c r="E140" s="2789"/>
      <c r="F140" s="2790"/>
      <c r="G140" s="1714" t="s">
        <v>4721</v>
      </c>
      <c r="H140" s="2098"/>
      <c r="I140" s="2098"/>
      <c r="J140" s="2098"/>
      <c r="K140" s="1715"/>
      <c r="L140" s="451"/>
      <c r="M140" s="451"/>
      <c r="N140" s="451"/>
      <c r="O140" s="451"/>
      <c r="P140" s="451"/>
      <c r="Q140" s="731"/>
      <c r="R140" s="731"/>
      <c r="S140" s="740"/>
      <c r="T140" s="740"/>
      <c r="U140" s="740"/>
      <c r="V140" s="740"/>
      <c r="W140" s="740"/>
      <c r="X140" s="740"/>
      <c r="Y140" s="740"/>
      <c r="Z140" s="11"/>
    </row>
    <row r="141" spans="2:32" s="2" customFormat="1" ht="24" customHeight="1" x14ac:dyDescent="0.15">
      <c r="B141" s="2791" t="s">
        <v>4722</v>
      </c>
      <c r="C141" s="2792"/>
      <c r="D141" s="2792"/>
      <c r="E141" s="2792"/>
      <c r="F141" s="2792"/>
      <c r="G141" s="3044" t="s">
        <v>880</v>
      </c>
      <c r="H141" s="3045"/>
      <c r="I141" s="3045"/>
      <c r="J141" s="3045"/>
      <c r="K141" s="3046"/>
      <c r="L141" s="451"/>
      <c r="M141" s="451"/>
      <c r="N141" s="451"/>
      <c r="O141" s="451"/>
      <c r="P141" s="451"/>
      <c r="Q141" s="731"/>
      <c r="R141" s="731"/>
      <c r="S141" s="740"/>
      <c r="T141" s="740"/>
      <c r="U141" s="740"/>
      <c r="V141" s="740"/>
      <c r="W141" s="740"/>
      <c r="X141" s="740"/>
      <c r="Y141" s="740"/>
      <c r="Z141" s="11"/>
    </row>
    <row r="142" spans="2:32" s="2" customFormat="1" ht="24" customHeight="1" x14ac:dyDescent="0.15">
      <c r="B142" s="2791" t="s">
        <v>4723</v>
      </c>
      <c r="C142" s="2792"/>
      <c r="D142" s="2792"/>
      <c r="E142" s="2792"/>
      <c r="F142" s="2792"/>
      <c r="G142" s="3044" t="s">
        <v>880</v>
      </c>
      <c r="H142" s="3045"/>
      <c r="I142" s="3045"/>
      <c r="J142" s="3045"/>
      <c r="K142" s="3046"/>
      <c r="L142" s="451"/>
      <c r="M142" s="451"/>
      <c r="N142" s="451"/>
      <c r="O142" s="451"/>
      <c r="P142" s="451"/>
      <c r="Q142" s="731"/>
      <c r="R142" s="731"/>
      <c r="S142" s="740"/>
      <c r="T142" s="740"/>
      <c r="U142" s="740"/>
      <c r="V142" s="740"/>
      <c r="W142" s="740"/>
      <c r="X142" s="740"/>
      <c r="Y142" s="740"/>
      <c r="Z142" s="11"/>
    </row>
    <row r="143" spans="2:32" s="2" customFormat="1" ht="24" customHeight="1" x14ac:dyDescent="0.15">
      <c r="B143" s="2791" t="s">
        <v>4668</v>
      </c>
      <c r="C143" s="2792"/>
      <c r="D143" s="2792"/>
      <c r="E143" s="2792"/>
      <c r="F143" s="2792"/>
      <c r="G143" s="3044" t="s">
        <v>880</v>
      </c>
      <c r="H143" s="3045"/>
      <c r="I143" s="3045"/>
      <c r="J143" s="3045"/>
      <c r="K143" s="3046"/>
      <c r="L143" s="451"/>
      <c r="M143" s="451"/>
      <c r="N143" s="451"/>
      <c r="O143" s="451"/>
      <c r="P143" s="451"/>
      <c r="Q143" s="731"/>
      <c r="R143" s="731"/>
      <c r="S143" s="740"/>
      <c r="T143" s="740"/>
      <c r="U143" s="740"/>
      <c r="V143" s="740"/>
      <c r="W143" s="740"/>
      <c r="X143" s="740"/>
      <c r="Y143" s="740"/>
      <c r="Z143" s="11"/>
    </row>
    <row r="144" spans="2:32" s="2" customFormat="1" ht="24" customHeight="1" x14ac:dyDescent="0.15">
      <c r="B144" s="2791" t="s">
        <v>4669</v>
      </c>
      <c r="C144" s="2792"/>
      <c r="D144" s="2792"/>
      <c r="E144" s="2792"/>
      <c r="F144" s="2792"/>
      <c r="G144" s="3044" t="s">
        <v>880</v>
      </c>
      <c r="H144" s="3045"/>
      <c r="I144" s="3045"/>
      <c r="J144" s="3045"/>
      <c r="K144" s="3046"/>
      <c r="L144" s="451"/>
      <c r="M144" s="451"/>
      <c r="N144" s="451"/>
      <c r="O144" s="451"/>
      <c r="P144" s="451"/>
      <c r="Q144" s="731"/>
      <c r="R144" s="731"/>
      <c r="S144" s="740"/>
      <c r="T144" s="740"/>
      <c r="U144" s="740"/>
      <c r="V144" s="740"/>
      <c r="W144" s="740"/>
      <c r="X144" s="740"/>
      <c r="Y144" s="740"/>
      <c r="Z144" s="11"/>
    </row>
    <row r="145" spans="1:35" s="2" customFormat="1" ht="24" customHeight="1" x14ac:dyDescent="0.15">
      <c r="B145" s="2791" t="s">
        <v>4724</v>
      </c>
      <c r="C145" s="2792"/>
      <c r="D145" s="2792"/>
      <c r="E145" s="2792"/>
      <c r="F145" s="2792"/>
      <c r="G145" s="3044" t="s">
        <v>880</v>
      </c>
      <c r="H145" s="3045"/>
      <c r="I145" s="3045"/>
      <c r="J145" s="3045"/>
      <c r="K145" s="3046"/>
      <c r="L145" s="451"/>
      <c r="M145" s="451"/>
      <c r="N145" s="451"/>
      <c r="O145" s="451"/>
      <c r="P145" s="451"/>
      <c r="Q145" s="731"/>
      <c r="R145" s="731"/>
      <c r="S145" s="740"/>
      <c r="T145" s="740"/>
      <c r="U145" s="740"/>
      <c r="V145" s="740"/>
      <c r="W145" s="740"/>
      <c r="X145" s="740"/>
      <c r="Y145" s="740"/>
      <c r="Z145" s="11"/>
    </row>
    <row r="146" spans="1:35" s="2" customFormat="1" ht="24" customHeight="1" x14ac:dyDescent="0.15">
      <c r="B146" s="2864" t="s">
        <v>4725</v>
      </c>
      <c r="C146" s="2865"/>
      <c r="D146" s="2865"/>
      <c r="E146" s="2865"/>
      <c r="F146" s="2865"/>
      <c r="G146" s="3044" t="s">
        <v>880</v>
      </c>
      <c r="H146" s="3045"/>
      <c r="I146" s="3045"/>
      <c r="J146" s="3045"/>
      <c r="K146" s="3046"/>
      <c r="L146" s="451"/>
      <c r="M146" s="451"/>
      <c r="N146" s="451"/>
      <c r="O146" s="451"/>
      <c r="P146" s="451"/>
      <c r="Q146" s="731"/>
      <c r="R146" s="731"/>
      <c r="S146" s="740"/>
      <c r="T146" s="740"/>
      <c r="U146" s="740"/>
      <c r="V146" s="740"/>
      <c r="W146" s="740"/>
      <c r="X146" s="740"/>
      <c r="Y146" s="740"/>
      <c r="Z146" s="11"/>
    </row>
    <row r="147" spans="1:35" s="2" customFormat="1" ht="19.5" customHeight="1" x14ac:dyDescent="0.15">
      <c r="B147" s="741"/>
      <c r="C147" s="741"/>
      <c r="D147" s="741"/>
      <c r="E147" s="741"/>
      <c r="F147" s="452"/>
      <c r="G147" s="452"/>
      <c r="H147" s="452"/>
      <c r="I147" s="452"/>
      <c r="J147" s="452"/>
      <c r="K147" s="451"/>
      <c r="L147" s="451"/>
      <c r="M147" s="451"/>
      <c r="N147" s="451"/>
      <c r="O147" s="451"/>
      <c r="P147" s="731"/>
      <c r="Q147" s="731"/>
      <c r="R147" s="740"/>
      <c r="S147" s="740"/>
      <c r="T147" s="740"/>
      <c r="U147" s="740"/>
      <c r="V147" s="740"/>
      <c r="W147" s="740"/>
      <c r="X147" s="740"/>
      <c r="Y147" s="740"/>
    </row>
    <row r="148" spans="1:35" s="2" customFormat="1" ht="21.6" customHeight="1" x14ac:dyDescent="0.15">
      <c r="B148" s="2960" t="s">
        <v>4844</v>
      </c>
      <c r="C148" s="2960"/>
      <c r="D148" s="2960"/>
      <c r="E148" s="2960"/>
      <c r="F148" s="2960"/>
      <c r="G148" s="2960"/>
      <c r="H148" s="2960"/>
      <c r="I148" s="2960"/>
      <c r="J148" s="2960"/>
      <c r="K148" s="2960"/>
      <c r="L148" s="2960"/>
      <c r="M148" s="2960"/>
      <c r="N148" s="2960"/>
      <c r="O148" s="2960"/>
      <c r="P148" s="2960"/>
      <c r="Q148" s="2960"/>
      <c r="R148" s="2960"/>
      <c r="S148" s="2960"/>
      <c r="T148" s="2960"/>
      <c r="U148" s="2960"/>
      <c r="V148" s="2960"/>
      <c r="W148" s="2960"/>
      <c r="X148" s="742"/>
      <c r="Y148" s="742"/>
    </row>
    <row r="149" spans="1:35" s="2" customFormat="1" ht="30" customHeight="1" x14ac:dyDescent="0.15">
      <c r="B149" s="1714" t="s">
        <v>512</v>
      </c>
      <c r="C149" s="2098"/>
      <c r="D149" s="2098"/>
      <c r="E149" s="2098"/>
      <c r="F149" s="2098"/>
      <c r="G149" s="2098"/>
      <c r="H149" s="2098"/>
      <c r="I149" s="2098"/>
      <c r="J149" s="2098"/>
      <c r="K149" s="2098"/>
      <c r="L149" s="2098"/>
      <c r="M149" s="1715"/>
      <c r="N149" s="594" t="s">
        <v>879</v>
      </c>
      <c r="O149" s="594" t="s">
        <v>884</v>
      </c>
      <c r="P149" s="3053" t="s">
        <v>887</v>
      </c>
      <c r="Q149" s="3011"/>
      <c r="R149" s="3011"/>
      <c r="S149" s="3011"/>
      <c r="T149" s="3011"/>
      <c r="U149" s="3011"/>
      <c r="V149" s="3011"/>
      <c r="W149" s="3012"/>
      <c r="X149" s="451"/>
      <c r="Y149" s="451"/>
    </row>
    <row r="150" spans="1:35" s="2" customFormat="1" ht="15.75" customHeight="1" x14ac:dyDescent="0.15">
      <c r="B150" s="2991" t="s">
        <v>886</v>
      </c>
      <c r="C150" s="2992"/>
      <c r="D150" s="2992"/>
      <c r="E150" s="2992"/>
      <c r="F150" s="2992"/>
      <c r="G150" s="2992"/>
      <c r="H150" s="2992"/>
      <c r="I150" s="2992"/>
      <c r="J150" s="2992"/>
      <c r="K150" s="2992"/>
      <c r="L150" s="2992"/>
      <c r="M150" s="2993"/>
      <c r="N150" s="2857" t="str">
        <f>IF('加算措置(みどり加算以外)'!M6="○","○","－")</f>
        <v>－</v>
      </c>
      <c r="O150" s="2857" t="str">
        <f>IF(N150="－","－",IF(P151&gt;0,"○","×"))</f>
        <v>－</v>
      </c>
      <c r="P150" s="1495" t="s">
        <v>885</v>
      </c>
      <c r="Q150" s="3007"/>
      <c r="R150" s="2855"/>
      <c r="S150" s="2855"/>
      <c r="T150" s="2855"/>
      <c r="U150" s="2855"/>
      <c r="V150" s="2855"/>
      <c r="W150" s="2856"/>
      <c r="X150" s="451"/>
      <c r="Y150" s="451"/>
    </row>
    <row r="151" spans="1:35" s="2" customFormat="1" ht="30" customHeight="1" x14ac:dyDescent="0.15">
      <c r="B151" s="2994"/>
      <c r="C151" s="2995"/>
      <c r="D151" s="2995"/>
      <c r="E151" s="2995"/>
      <c r="F151" s="2995"/>
      <c r="G151" s="2995"/>
      <c r="H151" s="2995"/>
      <c r="I151" s="2995"/>
      <c r="J151" s="2995"/>
      <c r="K151" s="2995"/>
      <c r="L151" s="2995"/>
      <c r="M151" s="2996"/>
      <c r="N151" s="2858" t="str">
        <f>IF(活動計画書!O176="○","○","－")</f>
        <v>－</v>
      </c>
      <c r="O151" s="2858" t="str">
        <f>IF(N151="－","－",IF(【選択肢】!Y81&gt;0,"○","×"))</f>
        <v>－</v>
      </c>
      <c r="P151" s="1496"/>
      <c r="Q151" s="3008"/>
      <c r="R151" s="3009"/>
      <c r="S151" s="3009"/>
      <c r="T151" s="3009"/>
      <c r="U151" s="3009"/>
      <c r="V151" s="3009"/>
      <c r="W151" s="3010"/>
      <c r="X151" s="451"/>
      <c r="Y151" s="451"/>
      <c r="AB151" s="39"/>
      <c r="AC151" s="39"/>
      <c r="AD151" s="39"/>
      <c r="AE151" s="39"/>
      <c r="AF151" s="39"/>
      <c r="AG151" s="39"/>
    </row>
    <row r="152" spans="1:35" s="2" customFormat="1" ht="8.4499999999999993" customHeight="1" x14ac:dyDescent="0.15">
      <c r="B152" s="209"/>
      <c r="C152" s="208"/>
      <c r="D152" s="208"/>
      <c r="E152" s="207"/>
      <c r="F152" s="207"/>
      <c r="G152" s="207"/>
      <c r="H152" s="207"/>
      <c r="I152" s="207"/>
      <c r="J152" s="207"/>
      <c r="K152" s="207"/>
      <c r="L152" s="207"/>
      <c r="M152" s="207"/>
      <c r="N152" s="206"/>
      <c r="O152" s="206"/>
      <c r="P152" s="205"/>
      <c r="Q152" s="205"/>
      <c r="R152" s="205"/>
      <c r="S152" s="205"/>
      <c r="T152" s="205"/>
      <c r="U152" s="205"/>
      <c r="V152" s="205"/>
      <c r="W152" s="11"/>
    </row>
    <row r="153" spans="1:35" s="2" customFormat="1" ht="30" customHeight="1" x14ac:dyDescent="0.15">
      <c r="B153" s="1714" t="s">
        <v>512</v>
      </c>
      <c r="C153" s="2098"/>
      <c r="D153" s="2098"/>
      <c r="E153" s="2098"/>
      <c r="F153" s="2098"/>
      <c r="G153" s="2098"/>
      <c r="H153" s="2098"/>
      <c r="I153" s="2098"/>
      <c r="J153" s="2098"/>
      <c r="K153" s="2098"/>
      <c r="L153" s="2098"/>
      <c r="M153" s="1715"/>
      <c r="N153" s="594" t="s">
        <v>879</v>
      </c>
      <c r="O153" s="594" t="s">
        <v>884</v>
      </c>
      <c r="P153" s="3054" t="s">
        <v>883</v>
      </c>
      <c r="Q153" s="3055"/>
      <c r="R153" s="3056"/>
      <c r="S153" s="3011" t="s">
        <v>882</v>
      </c>
      <c r="T153" s="3011"/>
      <c r="U153" s="3011"/>
      <c r="V153" s="3011"/>
      <c r="W153" s="3012"/>
      <c r="X153" s="451"/>
      <c r="Y153" s="451"/>
    </row>
    <row r="154" spans="1:35" s="2" customFormat="1" ht="15.75" customHeight="1" x14ac:dyDescent="0.15">
      <c r="B154" s="2991" t="s">
        <v>881</v>
      </c>
      <c r="C154" s="2992"/>
      <c r="D154" s="2992"/>
      <c r="E154" s="2992"/>
      <c r="F154" s="2992"/>
      <c r="G154" s="2992"/>
      <c r="H154" s="2992"/>
      <c r="I154" s="2992"/>
      <c r="J154" s="2992"/>
      <c r="K154" s="2992"/>
      <c r="L154" s="2992"/>
      <c r="M154" s="2993"/>
      <c r="N154" s="2857" t="str">
        <f>IF('加算措置(みどり加算以外)'!M7="○","○","－")</f>
        <v>－</v>
      </c>
      <c r="O154" s="2857" t="str">
        <f>IF(N154="－","－",IF(P154&gt;0,"○","×"))</f>
        <v>－</v>
      </c>
      <c r="P154" s="3049"/>
      <c r="Q154" s="3050"/>
      <c r="R154" s="3047" t="s">
        <v>880</v>
      </c>
      <c r="S154" s="2999" t="str">
        <f>'加算措置(みどり加算以外)'!C102</f>
        <v/>
      </c>
      <c r="T154" s="3000"/>
      <c r="U154" s="3000"/>
      <c r="V154" s="3000"/>
      <c r="W154" s="3047" t="s">
        <v>880</v>
      </c>
      <c r="X154" s="451"/>
      <c r="Y154" s="451"/>
    </row>
    <row r="155" spans="1:35" s="2" customFormat="1" ht="30" customHeight="1" x14ac:dyDescent="0.15">
      <c r="B155" s="2994"/>
      <c r="C155" s="2995"/>
      <c r="D155" s="2995"/>
      <c r="E155" s="2995"/>
      <c r="F155" s="2995"/>
      <c r="G155" s="2995"/>
      <c r="H155" s="2995"/>
      <c r="I155" s="2995"/>
      <c r="J155" s="2995"/>
      <c r="K155" s="2995"/>
      <c r="L155" s="2995"/>
      <c r="M155" s="2996"/>
      <c r="N155" s="2858" t="str">
        <f>IF(活動計画書!O180="○","○","－")</f>
        <v>－</v>
      </c>
      <c r="O155" s="2858" t="str">
        <f>IF(N155="－","－",IF(【選択肢】!Y85&gt;0,"○","×"))</f>
        <v>－</v>
      </c>
      <c r="P155" s="3051"/>
      <c r="Q155" s="3052"/>
      <c r="R155" s="3048"/>
      <c r="S155" s="3001"/>
      <c r="T155" s="3002"/>
      <c r="U155" s="3002"/>
      <c r="V155" s="3002"/>
      <c r="W155" s="3048"/>
      <c r="X155" s="451"/>
      <c r="Y155" s="451"/>
      <c r="AB155" s="39"/>
      <c r="AC155" s="39"/>
      <c r="AD155" s="39"/>
      <c r="AE155" s="39"/>
      <c r="AF155" s="39"/>
      <c r="AG155" s="39"/>
    </row>
    <row r="156" spans="1:35" s="2" customFormat="1" ht="8.4499999999999993" customHeight="1" x14ac:dyDescent="0.4">
      <c r="B156" s="730"/>
      <c r="C156" s="730"/>
      <c r="D156" s="730"/>
      <c r="E156" s="730"/>
      <c r="F156" s="730"/>
      <c r="G156" s="730"/>
      <c r="H156" s="730"/>
      <c r="I156" s="730"/>
      <c r="J156" s="730"/>
      <c r="K156" s="730"/>
      <c r="L156" s="730"/>
      <c r="M156" s="730"/>
      <c r="N156" s="731"/>
      <c r="O156" s="731"/>
      <c r="P156" s="732"/>
      <c r="Q156" s="732"/>
      <c r="R156" s="733"/>
      <c r="S156" s="732"/>
      <c r="T156" s="732"/>
      <c r="U156" s="732"/>
      <c r="V156" s="732"/>
      <c r="W156" s="733"/>
      <c r="X156" s="451"/>
      <c r="Y156" s="451"/>
      <c r="AB156" s="39"/>
      <c r="AC156" s="39"/>
      <c r="AD156" s="39"/>
      <c r="AE156" s="39"/>
      <c r="AF156" s="39"/>
      <c r="AG156" s="39"/>
    </row>
    <row r="157" spans="1:35" s="2" customFormat="1" ht="30" customHeight="1" x14ac:dyDescent="0.15">
      <c r="B157" s="2041" t="s">
        <v>512</v>
      </c>
      <c r="C157" s="2041"/>
      <c r="D157" s="2041"/>
      <c r="E157" s="2041"/>
      <c r="F157" s="2041"/>
      <c r="G157" s="2041"/>
      <c r="H157" s="2041"/>
      <c r="I157" s="2041"/>
      <c r="J157" s="2041"/>
      <c r="K157" s="2041"/>
      <c r="L157" s="2041"/>
      <c r="M157" s="2041"/>
      <c r="N157" s="3035" t="str">
        <f>IF('加算措置(みどり加算以外)'!M8="○","別紙１及び別紙２に記入してください。","")</f>
        <v/>
      </c>
      <c r="O157" s="3036"/>
      <c r="P157" s="3036"/>
      <c r="Q157" s="3036"/>
      <c r="R157" s="3036"/>
      <c r="S157" s="3036"/>
      <c r="T157" s="3036"/>
      <c r="U157" s="3036"/>
      <c r="V157" s="3036"/>
      <c r="W157" s="3037"/>
      <c r="X157" s="451"/>
      <c r="Y157" s="451"/>
      <c r="AB157" s="39"/>
      <c r="AC157" s="39"/>
      <c r="AD157" s="39"/>
      <c r="AE157" s="39"/>
      <c r="AF157" s="39"/>
      <c r="AG157" s="39"/>
    </row>
    <row r="158" spans="1:35" s="2" customFormat="1" ht="45" customHeight="1" x14ac:dyDescent="0.15">
      <c r="B158" s="3034" t="s">
        <v>4843</v>
      </c>
      <c r="C158" s="3034"/>
      <c r="D158" s="3034"/>
      <c r="E158" s="3034"/>
      <c r="F158" s="3034"/>
      <c r="G158" s="3034"/>
      <c r="H158" s="3034"/>
      <c r="I158" s="3034"/>
      <c r="J158" s="3034"/>
      <c r="K158" s="3034"/>
      <c r="L158" s="3034"/>
      <c r="M158" s="3034"/>
      <c r="N158" s="3038"/>
      <c r="O158" s="3039"/>
      <c r="P158" s="3039"/>
      <c r="Q158" s="3039"/>
      <c r="R158" s="3039"/>
      <c r="S158" s="3039"/>
      <c r="T158" s="3039"/>
      <c r="U158" s="3039"/>
      <c r="V158" s="3039"/>
      <c r="W158" s="3040"/>
      <c r="X158" s="451"/>
      <c r="Y158" s="451"/>
      <c r="AB158" s="39"/>
      <c r="AC158" s="39"/>
      <c r="AD158" s="39"/>
      <c r="AE158" s="39"/>
      <c r="AF158" s="39"/>
      <c r="AG158" s="39"/>
    </row>
    <row r="159" spans="1:35" s="2" customFormat="1" ht="18" customHeight="1" x14ac:dyDescent="0.4">
      <c r="B159" s="730"/>
      <c r="C159" s="730"/>
      <c r="D159" s="730"/>
      <c r="E159" s="730"/>
      <c r="F159" s="730"/>
      <c r="G159" s="730"/>
      <c r="H159" s="730"/>
      <c r="I159" s="730"/>
      <c r="J159" s="730"/>
      <c r="K159" s="730"/>
      <c r="L159" s="730"/>
      <c r="M159" s="730"/>
      <c r="N159" s="730"/>
      <c r="O159" s="730"/>
      <c r="P159" s="731"/>
      <c r="Q159" s="731"/>
      <c r="R159" s="732"/>
      <c r="S159" s="732"/>
      <c r="T159" s="732"/>
      <c r="U159" s="732"/>
      <c r="V159" s="733"/>
      <c r="W159" s="732"/>
      <c r="X159" s="732"/>
      <c r="Y159" s="733"/>
      <c r="AD159" s="39"/>
      <c r="AE159" s="39"/>
      <c r="AF159" s="39"/>
      <c r="AG159" s="39"/>
      <c r="AH159" s="39"/>
      <c r="AI159" s="39"/>
    </row>
    <row r="160" spans="1:35" s="203" customFormat="1" ht="31.5" customHeight="1" x14ac:dyDescent="0.45">
      <c r="A160" s="204" t="s">
        <v>396</v>
      </c>
      <c r="B160" s="595"/>
      <c r="C160" s="595"/>
      <c r="D160" s="595"/>
      <c r="E160" s="595"/>
      <c r="F160" s="595"/>
      <c r="G160" s="595"/>
      <c r="H160" s="595"/>
      <c r="I160" s="451"/>
      <c r="J160" s="595"/>
      <c r="K160" s="595"/>
      <c r="L160" s="595"/>
      <c r="M160" s="595"/>
      <c r="N160" s="595"/>
      <c r="O160" s="595"/>
      <c r="P160" s="595"/>
      <c r="Q160" s="595"/>
      <c r="R160" s="595"/>
      <c r="S160" s="595"/>
      <c r="T160" s="595"/>
      <c r="U160" s="595"/>
      <c r="V160" s="595"/>
      <c r="W160" s="595"/>
      <c r="X160" s="734"/>
      <c r="Y160" s="734"/>
    </row>
    <row r="161" spans="1:29" s="203" customFormat="1" ht="70.5" customHeight="1" x14ac:dyDescent="0.45">
      <c r="A161" s="204"/>
      <c r="B161" s="2997" t="s">
        <v>4946</v>
      </c>
      <c r="C161" s="2997"/>
      <c r="D161" s="2997"/>
      <c r="E161" s="2997"/>
      <c r="F161" s="2997"/>
      <c r="G161" s="2997"/>
      <c r="H161" s="2997"/>
      <c r="I161" s="2997"/>
      <c r="J161" s="2997"/>
      <c r="K161" s="2997"/>
      <c r="L161" s="2997"/>
      <c r="M161" s="2997"/>
      <c r="N161" s="2997"/>
      <c r="O161" s="2997"/>
      <c r="P161" s="2997"/>
      <c r="Q161" s="2997"/>
      <c r="R161" s="2997"/>
      <c r="S161" s="2997"/>
      <c r="T161" s="2997"/>
      <c r="U161" s="2997"/>
      <c r="V161" s="2997"/>
      <c r="W161" s="2997"/>
      <c r="X161" s="2997"/>
      <c r="Y161" s="2997"/>
    </row>
    <row r="162" spans="1:29" s="203" customFormat="1" ht="26.25" customHeight="1" x14ac:dyDescent="0.45">
      <c r="A162" s="204"/>
      <c r="B162" s="1714" t="s">
        <v>879</v>
      </c>
      <c r="C162" s="2098"/>
      <c r="D162" s="2098"/>
      <c r="E162" s="2098"/>
      <c r="F162" s="2098"/>
      <c r="G162" s="2098"/>
      <c r="H162" s="2098"/>
      <c r="I162" s="2098"/>
      <c r="J162" s="2098"/>
      <c r="K162" s="2098"/>
      <c r="L162" s="2098"/>
      <c r="M162" s="2098"/>
      <c r="N162" s="2098"/>
      <c r="O162" s="1715"/>
      <c r="P162" s="1714" t="s">
        <v>878</v>
      </c>
      <c r="Q162" s="2098"/>
      <c r="R162" s="2098"/>
      <c r="S162" s="2098"/>
      <c r="T162" s="2098"/>
      <c r="U162" s="2098"/>
      <c r="V162" s="2098"/>
      <c r="W162" s="2098"/>
      <c r="X162" s="2098"/>
      <c r="Y162" s="1715"/>
    </row>
    <row r="163" spans="1:29" s="2" customFormat="1" ht="30.75" customHeight="1" x14ac:dyDescent="0.15">
      <c r="B163" s="2099" t="s">
        <v>176</v>
      </c>
      <c r="C163" s="2101"/>
      <c r="D163" s="2099" t="s">
        <v>99</v>
      </c>
      <c r="E163" s="2100"/>
      <c r="F163" s="2101"/>
      <c r="G163" s="2099" t="s">
        <v>177</v>
      </c>
      <c r="H163" s="2100"/>
      <c r="I163" s="2100"/>
      <c r="J163" s="2100"/>
      <c r="K163" s="2101"/>
      <c r="L163" s="3018" t="s">
        <v>175</v>
      </c>
      <c r="M163" s="3018"/>
      <c r="N163" s="3019" t="s">
        <v>4878</v>
      </c>
      <c r="O163" s="3020"/>
      <c r="P163" s="1714" t="s">
        <v>877</v>
      </c>
      <c r="Q163" s="2098"/>
      <c r="R163" s="2098"/>
      <c r="S163" s="2098"/>
      <c r="T163" s="2098"/>
      <c r="U163" s="2098"/>
      <c r="V163" s="2098"/>
      <c r="W163" s="1715"/>
      <c r="X163" s="2405" t="s">
        <v>876</v>
      </c>
      <c r="Y163" s="2406"/>
    </row>
    <row r="164" spans="1:29" s="2" customFormat="1" ht="56.1" customHeight="1" x14ac:dyDescent="0.15">
      <c r="B164" s="3015"/>
      <c r="C164" s="3016"/>
      <c r="D164" s="3015"/>
      <c r="E164" s="3017"/>
      <c r="F164" s="3016"/>
      <c r="G164" s="3015"/>
      <c r="H164" s="3017"/>
      <c r="I164" s="3017"/>
      <c r="J164" s="3017"/>
      <c r="K164" s="3016"/>
      <c r="L164" s="3005" t="s">
        <v>875</v>
      </c>
      <c r="M164" s="3005"/>
      <c r="N164" s="3021"/>
      <c r="O164" s="3022"/>
      <c r="P164" s="3013" t="s">
        <v>874</v>
      </c>
      <c r="Q164" s="3014"/>
      <c r="R164" s="3013" t="s">
        <v>873</v>
      </c>
      <c r="S164" s="3014"/>
      <c r="T164" s="3023" t="s">
        <v>4878</v>
      </c>
      <c r="U164" s="3024"/>
      <c r="V164" s="3013" t="s">
        <v>71</v>
      </c>
      <c r="W164" s="3014"/>
      <c r="X164" s="3003"/>
      <c r="Y164" s="3004"/>
    </row>
    <row r="165" spans="1:29" s="2" customFormat="1" ht="33" customHeight="1" x14ac:dyDescent="0.15">
      <c r="B165" s="2998">
        <f>活動計画書!B187</f>
        <v>0</v>
      </c>
      <c r="C165" s="2998"/>
      <c r="D165" s="3006">
        <f>活動計画書!D187</f>
        <v>0</v>
      </c>
      <c r="E165" s="3006"/>
      <c r="F165" s="3006"/>
      <c r="G165" s="2988">
        <f>活動計画書!H187</f>
        <v>0</v>
      </c>
      <c r="H165" s="2989"/>
      <c r="I165" s="2989"/>
      <c r="J165" s="2989"/>
      <c r="K165" s="2990"/>
      <c r="L165" s="725" t="str">
        <f>IF(活動計画書!N187="","",活動計画書!N187)</f>
        <v/>
      </c>
      <c r="M165" s="726" t="str">
        <f>活動計画書!P187</f>
        <v/>
      </c>
      <c r="N165" s="1319" t="str">
        <f>IF(活動計画書!Q187="","",活動計画書!Q187)</f>
        <v/>
      </c>
      <c r="O165" s="726" t="str">
        <f>活動計画書!S187</f>
        <v/>
      </c>
      <c r="P165" s="965"/>
      <c r="Q165" s="727" t="str">
        <f t="shared" ref="Q165:Q168" si="0">M165</f>
        <v/>
      </c>
      <c r="R165" s="967"/>
      <c r="S165" s="727" t="str">
        <f>M165</f>
        <v/>
      </c>
      <c r="T165" s="967"/>
      <c r="U165" s="1244" t="str">
        <f>O165</f>
        <v/>
      </c>
      <c r="V165" s="728" t="str">
        <f>IF(L165="","",P165+R165)</f>
        <v/>
      </c>
      <c r="W165" s="727" t="str">
        <f>M165</f>
        <v/>
      </c>
      <c r="X165" s="2944"/>
      <c r="Y165" s="2945"/>
      <c r="AC165" s="198"/>
    </row>
    <row r="166" spans="1:29" s="2" customFormat="1" ht="33" customHeight="1" x14ac:dyDescent="0.15">
      <c r="B166" s="2998">
        <f>活動計画書!B188</f>
        <v>0</v>
      </c>
      <c r="C166" s="2998"/>
      <c r="D166" s="3006">
        <f>活動計画書!D188</f>
        <v>0</v>
      </c>
      <c r="E166" s="3006"/>
      <c r="F166" s="3006"/>
      <c r="G166" s="2988">
        <f>活動計画書!H188</f>
        <v>0</v>
      </c>
      <c r="H166" s="2989"/>
      <c r="I166" s="2989"/>
      <c r="J166" s="2989"/>
      <c r="K166" s="2990"/>
      <c r="L166" s="725" t="str">
        <f>IF(活動計画書!N188="","",活動計画書!N188)</f>
        <v/>
      </c>
      <c r="M166" s="726" t="str">
        <f>活動計画書!P188</f>
        <v/>
      </c>
      <c r="N166" s="1319" t="str">
        <f>IF(活動計画書!Q188="","",活動計画書!Q188)</f>
        <v/>
      </c>
      <c r="O166" s="726" t="str">
        <f>活動計画書!S188</f>
        <v/>
      </c>
      <c r="P166" s="965"/>
      <c r="Q166" s="727" t="str">
        <f t="shared" si="0"/>
        <v/>
      </c>
      <c r="R166" s="965"/>
      <c r="S166" s="727" t="str">
        <f t="shared" ref="S166:S174" si="1">M166</f>
        <v/>
      </c>
      <c r="T166" s="965"/>
      <c r="U166" s="1244" t="str">
        <f t="shared" ref="U166:U174" si="2">O166</f>
        <v/>
      </c>
      <c r="V166" s="728" t="str">
        <f>IF(L166="","",P166+R166)</f>
        <v/>
      </c>
      <c r="W166" s="729" t="str">
        <f t="shared" ref="W166:W174" si="3">M166</f>
        <v/>
      </c>
      <c r="X166" s="2944"/>
      <c r="Y166" s="2945"/>
      <c r="AC166" s="198"/>
    </row>
    <row r="167" spans="1:29" s="2" customFormat="1" ht="33" customHeight="1" x14ac:dyDescent="0.15">
      <c r="B167" s="2998">
        <f>活動計画書!B189</f>
        <v>0</v>
      </c>
      <c r="C167" s="2998"/>
      <c r="D167" s="3006">
        <f>活動計画書!D189</f>
        <v>0</v>
      </c>
      <c r="E167" s="3006"/>
      <c r="F167" s="3006"/>
      <c r="G167" s="2988">
        <f>活動計画書!H189</f>
        <v>0</v>
      </c>
      <c r="H167" s="2989"/>
      <c r="I167" s="2989"/>
      <c r="J167" s="2989"/>
      <c r="K167" s="2990"/>
      <c r="L167" s="725" t="str">
        <f>IF(活動計画書!N189="","",活動計画書!N189)</f>
        <v/>
      </c>
      <c r="M167" s="726" t="str">
        <f>活動計画書!P189</f>
        <v/>
      </c>
      <c r="N167" s="1319" t="str">
        <f>IF(活動計画書!Q189="","",活動計画書!Q189)</f>
        <v/>
      </c>
      <c r="O167" s="726" t="str">
        <f>活動計画書!S189</f>
        <v/>
      </c>
      <c r="P167" s="965"/>
      <c r="Q167" s="727" t="str">
        <f t="shared" si="0"/>
        <v/>
      </c>
      <c r="R167" s="965"/>
      <c r="S167" s="727" t="str">
        <f t="shared" si="1"/>
        <v/>
      </c>
      <c r="T167" s="965"/>
      <c r="U167" s="1244" t="str">
        <f t="shared" si="2"/>
        <v/>
      </c>
      <c r="V167" s="728" t="str">
        <f>IF(L167="","",P167+R167)</f>
        <v/>
      </c>
      <c r="W167" s="729" t="str">
        <f t="shared" si="3"/>
        <v/>
      </c>
      <c r="X167" s="2944"/>
      <c r="Y167" s="2945"/>
      <c r="AC167" s="198"/>
    </row>
    <row r="168" spans="1:29" s="2" customFormat="1" ht="33" customHeight="1" x14ac:dyDescent="0.15">
      <c r="B168" s="2998">
        <f>活動計画書!B190</f>
        <v>0</v>
      </c>
      <c r="C168" s="2998"/>
      <c r="D168" s="3006">
        <f>活動計画書!D190</f>
        <v>0</v>
      </c>
      <c r="E168" s="3006"/>
      <c r="F168" s="3006"/>
      <c r="G168" s="2988">
        <f>活動計画書!H190</f>
        <v>0</v>
      </c>
      <c r="H168" s="2989"/>
      <c r="I168" s="2989"/>
      <c r="J168" s="2989"/>
      <c r="K168" s="2990"/>
      <c r="L168" s="392" t="str">
        <f>IF(活動計画書!N190="","",活動計画書!N190)</f>
        <v/>
      </c>
      <c r="M168" s="393" t="str">
        <f>活動計画書!P190</f>
        <v/>
      </c>
      <c r="N168" s="1320" t="str">
        <f>IF(活動計画書!Q190="","",活動計画書!Q190)</f>
        <v/>
      </c>
      <c r="O168" s="726" t="str">
        <f>活動計画書!S190</f>
        <v/>
      </c>
      <c r="P168" s="966"/>
      <c r="Q168" s="202" t="str">
        <f t="shared" si="0"/>
        <v/>
      </c>
      <c r="R168" s="966"/>
      <c r="S168" s="202" t="str">
        <f t="shared" si="1"/>
        <v/>
      </c>
      <c r="T168" s="966"/>
      <c r="U168" s="1244" t="str">
        <f t="shared" si="2"/>
        <v/>
      </c>
      <c r="V168" s="201" t="str">
        <f>IF(L168="","",P168+R168)</f>
        <v/>
      </c>
      <c r="W168" s="200" t="str">
        <f t="shared" si="3"/>
        <v/>
      </c>
      <c r="X168" s="2986"/>
      <c r="Y168" s="2987"/>
      <c r="AC168" s="198"/>
    </row>
    <row r="169" spans="1:29" s="2" customFormat="1" ht="33" customHeight="1" x14ac:dyDescent="0.15">
      <c r="B169" s="2998">
        <f>活動計画書!B191</f>
        <v>0</v>
      </c>
      <c r="C169" s="2998"/>
      <c r="D169" s="3006">
        <f>活動計画書!D191</f>
        <v>0</v>
      </c>
      <c r="E169" s="3006"/>
      <c r="F169" s="3006"/>
      <c r="G169" s="2988">
        <f>活動計画書!H191</f>
        <v>0</v>
      </c>
      <c r="H169" s="2989"/>
      <c r="I169" s="2989"/>
      <c r="J169" s="2989"/>
      <c r="K169" s="2990"/>
      <c r="L169" s="392" t="str">
        <f>IF(活動計画書!N191="","",活動計画書!N191)</f>
        <v/>
      </c>
      <c r="M169" s="393" t="str">
        <f>活動計画書!P191</f>
        <v/>
      </c>
      <c r="N169" s="1320" t="str">
        <f>IF(活動計画書!Q191="","",活動計画書!Q191)</f>
        <v/>
      </c>
      <c r="O169" s="726" t="str">
        <f>活動計画書!S191</f>
        <v/>
      </c>
      <c r="P169" s="966"/>
      <c r="Q169" s="202" t="str">
        <f t="shared" ref="Q169:Q174" si="4">M169</f>
        <v/>
      </c>
      <c r="R169" s="966"/>
      <c r="S169" s="202" t="str">
        <f t="shared" si="1"/>
        <v/>
      </c>
      <c r="T169" s="966"/>
      <c r="U169" s="1244" t="str">
        <f t="shared" si="2"/>
        <v/>
      </c>
      <c r="V169" s="201" t="str">
        <f t="shared" ref="V169:V174" si="5">IF(L169="","",P169+R169)</f>
        <v/>
      </c>
      <c r="W169" s="200" t="str">
        <f t="shared" si="3"/>
        <v/>
      </c>
      <c r="X169" s="2986"/>
      <c r="Y169" s="2987"/>
      <c r="AC169" s="198"/>
    </row>
    <row r="170" spans="1:29" s="2" customFormat="1" ht="33" customHeight="1" x14ac:dyDescent="0.15">
      <c r="B170" s="2998">
        <f>活動計画書!B192</f>
        <v>0</v>
      </c>
      <c r="C170" s="2998"/>
      <c r="D170" s="3006">
        <f>活動計画書!D192</f>
        <v>0</v>
      </c>
      <c r="E170" s="3006"/>
      <c r="F170" s="3006"/>
      <c r="G170" s="2988">
        <f>活動計画書!H192</f>
        <v>0</v>
      </c>
      <c r="H170" s="2989"/>
      <c r="I170" s="2989"/>
      <c r="J170" s="2989"/>
      <c r="K170" s="2990"/>
      <c r="L170" s="392" t="str">
        <f>IF(活動計画書!N192="","",活動計画書!N192)</f>
        <v/>
      </c>
      <c r="M170" s="393" t="str">
        <f>活動計画書!P192</f>
        <v/>
      </c>
      <c r="N170" s="1320" t="str">
        <f>IF(活動計画書!Q192="","",活動計画書!Q192)</f>
        <v/>
      </c>
      <c r="O170" s="726" t="str">
        <f>活動計画書!S192</f>
        <v/>
      </c>
      <c r="P170" s="966"/>
      <c r="Q170" s="202" t="str">
        <f t="shared" si="4"/>
        <v/>
      </c>
      <c r="R170" s="966"/>
      <c r="S170" s="202" t="str">
        <f t="shared" si="1"/>
        <v/>
      </c>
      <c r="T170" s="966"/>
      <c r="U170" s="1244" t="str">
        <f t="shared" si="2"/>
        <v/>
      </c>
      <c r="V170" s="201" t="str">
        <f t="shared" si="5"/>
        <v/>
      </c>
      <c r="W170" s="200" t="str">
        <f t="shared" si="3"/>
        <v/>
      </c>
      <c r="X170" s="2986"/>
      <c r="Y170" s="2987"/>
      <c r="AC170" s="198"/>
    </row>
    <row r="171" spans="1:29" s="2" customFormat="1" ht="33" customHeight="1" x14ac:dyDescent="0.15">
      <c r="B171" s="2998">
        <f>活動計画書!B193</f>
        <v>0</v>
      </c>
      <c r="C171" s="2998"/>
      <c r="D171" s="3006">
        <f>活動計画書!D193</f>
        <v>0</v>
      </c>
      <c r="E171" s="3006"/>
      <c r="F171" s="3006"/>
      <c r="G171" s="2988">
        <f>活動計画書!H193</f>
        <v>0</v>
      </c>
      <c r="H171" s="2989"/>
      <c r="I171" s="2989"/>
      <c r="J171" s="2989"/>
      <c r="K171" s="2990"/>
      <c r="L171" s="392" t="str">
        <f>IF(活動計画書!N193="","",活動計画書!N193)</f>
        <v/>
      </c>
      <c r="M171" s="393" t="str">
        <f>活動計画書!P193</f>
        <v/>
      </c>
      <c r="N171" s="1320" t="str">
        <f>IF(活動計画書!Q193="","",活動計画書!Q193)</f>
        <v/>
      </c>
      <c r="O171" s="726" t="str">
        <f>活動計画書!S193</f>
        <v/>
      </c>
      <c r="P171" s="966"/>
      <c r="Q171" s="202" t="str">
        <f t="shared" si="4"/>
        <v/>
      </c>
      <c r="R171" s="966"/>
      <c r="S171" s="202" t="str">
        <f t="shared" si="1"/>
        <v/>
      </c>
      <c r="T171" s="966"/>
      <c r="U171" s="1244" t="str">
        <f t="shared" si="2"/>
        <v/>
      </c>
      <c r="V171" s="201" t="str">
        <f t="shared" si="5"/>
        <v/>
      </c>
      <c r="W171" s="200" t="str">
        <f t="shared" si="3"/>
        <v/>
      </c>
      <c r="X171" s="2986"/>
      <c r="Y171" s="2987"/>
      <c r="AC171" s="198"/>
    </row>
    <row r="172" spans="1:29" s="2" customFormat="1" ht="33" customHeight="1" x14ac:dyDescent="0.15">
      <c r="B172" s="2998">
        <f>活動計画書!B194</f>
        <v>0</v>
      </c>
      <c r="C172" s="2998"/>
      <c r="D172" s="3006">
        <f>活動計画書!D194</f>
        <v>0</v>
      </c>
      <c r="E172" s="3006"/>
      <c r="F172" s="3006"/>
      <c r="G172" s="2988">
        <f>活動計画書!H194</f>
        <v>0</v>
      </c>
      <c r="H172" s="2989"/>
      <c r="I172" s="2989"/>
      <c r="J172" s="2989"/>
      <c r="K172" s="2990"/>
      <c r="L172" s="392" t="str">
        <f>IF(活動計画書!N194="","",活動計画書!N194)</f>
        <v/>
      </c>
      <c r="M172" s="393" t="str">
        <f>活動計画書!P194</f>
        <v/>
      </c>
      <c r="N172" s="1320" t="str">
        <f>IF(活動計画書!Q194="","",活動計画書!Q194)</f>
        <v/>
      </c>
      <c r="O172" s="726" t="str">
        <f>活動計画書!S194</f>
        <v/>
      </c>
      <c r="P172" s="966"/>
      <c r="Q172" s="202" t="str">
        <f t="shared" si="4"/>
        <v/>
      </c>
      <c r="R172" s="966"/>
      <c r="S172" s="202" t="str">
        <f t="shared" si="1"/>
        <v/>
      </c>
      <c r="T172" s="966"/>
      <c r="U172" s="1244" t="str">
        <f t="shared" si="2"/>
        <v/>
      </c>
      <c r="V172" s="201" t="str">
        <f t="shared" si="5"/>
        <v/>
      </c>
      <c r="W172" s="200" t="str">
        <f t="shared" si="3"/>
        <v/>
      </c>
      <c r="X172" s="2986"/>
      <c r="Y172" s="2987"/>
      <c r="AC172" s="198"/>
    </row>
    <row r="173" spans="1:29" s="2" customFormat="1" ht="33" customHeight="1" x14ac:dyDescent="0.15">
      <c r="B173" s="2998">
        <f>活動計画書!B195</f>
        <v>0</v>
      </c>
      <c r="C173" s="2998"/>
      <c r="D173" s="3006">
        <f>活動計画書!D195</f>
        <v>0</v>
      </c>
      <c r="E173" s="3006"/>
      <c r="F173" s="3006"/>
      <c r="G173" s="2988">
        <f>活動計画書!H195</f>
        <v>0</v>
      </c>
      <c r="H173" s="2989"/>
      <c r="I173" s="2989"/>
      <c r="J173" s="2989"/>
      <c r="K173" s="2990"/>
      <c r="L173" s="392" t="str">
        <f>IF(活動計画書!N195="","",活動計画書!N195)</f>
        <v/>
      </c>
      <c r="M173" s="393" t="str">
        <f>活動計画書!P195</f>
        <v/>
      </c>
      <c r="N173" s="1320" t="str">
        <f>IF(活動計画書!Q195="","",活動計画書!Q195)</f>
        <v/>
      </c>
      <c r="O173" s="726" t="str">
        <f>活動計画書!S195</f>
        <v/>
      </c>
      <c r="P173" s="966"/>
      <c r="Q173" s="202" t="str">
        <f t="shared" si="4"/>
        <v/>
      </c>
      <c r="R173" s="966"/>
      <c r="S173" s="202" t="str">
        <f t="shared" si="1"/>
        <v/>
      </c>
      <c r="T173" s="966"/>
      <c r="U173" s="1244" t="str">
        <f t="shared" si="2"/>
        <v/>
      </c>
      <c r="V173" s="201" t="str">
        <f t="shared" si="5"/>
        <v/>
      </c>
      <c r="W173" s="202" t="str">
        <f t="shared" si="3"/>
        <v/>
      </c>
      <c r="X173" s="2986"/>
      <c r="Y173" s="2987"/>
      <c r="AC173" s="198"/>
    </row>
    <row r="174" spans="1:29" s="2" customFormat="1" ht="33" customHeight="1" x14ac:dyDescent="0.15">
      <c r="B174" s="2998">
        <f>活動計画書!B196</f>
        <v>0</v>
      </c>
      <c r="C174" s="2998"/>
      <c r="D174" s="3006">
        <f>活動計画書!D196</f>
        <v>0</v>
      </c>
      <c r="E174" s="3006"/>
      <c r="F174" s="3006"/>
      <c r="G174" s="2988">
        <f>活動計画書!H196</f>
        <v>0</v>
      </c>
      <c r="H174" s="2989"/>
      <c r="I174" s="2989"/>
      <c r="J174" s="2989"/>
      <c r="K174" s="2990"/>
      <c r="L174" s="392" t="str">
        <f>IF(活動計画書!N196="","",活動計画書!N196)</f>
        <v/>
      </c>
      <c r="M174" s="393" t="str">
        <f>活動計画書!P196</f>
        <v/>
      </c>
      <c r="N174" s="1320" t="str">
        <f>IF(活動計画書!Q196="","",活動計画書!Q196)</f>
        <v/>
      </c>
      <c r="O174" s="726" t="str">
        <f>活動計画書!S196</f>
        <v/>
      </c>
      <c r="P174" s="966"/>
      <c r="Q174" s="202" t="str">
        <f t="shared" si="4"/>
        <v/>
      </c>
      <c r="R174" s="966"/>
      <c r="S174" s="202" t="str">
        <f t="shared" si="1"/>
        <v/>
      </c>
      <c r="T174" s="966"/>
      <c r="U174" s="1244" t="str">
        <f t="shared" si="2"/>
        <v/>
      </c>
      <c r="V174" s="201" t="str">
        <f t="shared" si="5"/>
        <v/>
      </c>
      <c r="W174" s="202" t="str">
        <f t="shared" si="3"/>
        <v/>
      </c>
      <c r="X174" s="2986"/>
      <c r="Y174" s="2987"/>
      <c r="AC174" s="198"/>
    </row>
    <row r="175" spans="1:29" ht="21" customHeight="1" x14ac:dyDescent="0.15">
      <c r="B175" s="3027" t="s">
        <v>872</v>
      </c>
      <c r="C175" s="3028"/>
      <c r="D175" s="3028"/>
      <c r="E175" s="3028"/>
      <c r="F175" s="3028"/>
      <c r="G175" s="3028"/>
      <c r="H175" s="3028"/>
      <c r="I175" s="3028"/>
      <c r="J175" s="3028"/>
      <c r="K175" s="3028"/>
      <c r="L175" s="3028"/>
      <c r="M175" s="3028"/>
      <c r="N175" s="3028"/>
      <c r="O175" s="3028"/>
      <c r="P175" s="3028"/>
      <c r="Q175" s="3028"/>
      <c r="R175" s="3028"/>
      <c r="S175" s="3028"/>
      <c r="T175" s="3028"/>
      <c r="U175" s="3028"/>
      <c r="V175" s="3028"/>
      <c r="W175" s="3028"/>
      <c r="X175" s="3028"/>
      <c r="Y175" s="3029"/>
      <c r="AC175" s="198"/>
    </row>
    <row r="176" spans="1:29" ht="8.4499999999999993" customHeight="1" x14ac:dyDescent="0.15">
      <c r="B176" s="2"/>
      <c r="D176" s="199"/>
      <c r="E176" s="199"/>
      <c r="F176" s="199"/>
      <c r="G176" s="199"/>
      <c r="H176" s="199"/>
      <c r="I176" s="199"/>
      <c r="J176" s="199"/>
      <c r="K176" s="199"/>
      <c r="L176" s="199"/>
      <c r="M176" s="199"/>
      <c r="N176" s="199"/>
      <c r="O176" s="199"/>
      <c r="AC176" s="198"/>
    </row>
    <row r="177" spans="2:28" ht="8.25" customHeight="1" x14ac:dyDescent="0.15">
      <c r="B177" s="595"/>
      <c r="C177" s="595"/>
      <c r="D177" s="595"/>
      <c r="E177" s="595"/>
      <c r="F177" s="595"/>
      <c r="G177" s="595"/>
      <c r="H177" s="595"/>
      <c r="I177" s="595"/>
      <c r="J177" s="595"/>
      <c r="K177" s="595"/>
      <c r="L177" s="595"/>
      <c r="M177" s="595"/>
      <c r="N177" s="595"/>
      <c r="O177" s="595"/>
      <c r="P177" s="595"/>
      <c r="Q177" s="595"/>
      <c r="R177" s="595"/>
      <c r="S177" s="595"/>
      <c r="T177" s="595"/>
      <c r="U177" s="595"/>
      <c r="V177" s="595"/>
      <c r="W177" s="595"/>
      <c r="X177" s="595"/>
      <c r="Y177" s="595"/>
    </row>
    <row r="178" spans="2:28" s="2" customFormat="1" ht="20.25" customHeight="1" x14ac:dyDescent="0.15">
      <c r="B178" s="703" t="s">
        <v>4764</v>
      </c>
      <c r="C178" s="704"/>
      <c r="D178" s="704"/>
      <c r="E178" s="704"/>
      <c r="F178" s="704"/>
      <c r="G178" s="705"/>
      <c r="H178" s="705"/>
      <c r="I178" s="706"/>
      <c r="J178" s="706"/>
      <c r="K178" s="706"/>
      <c r="L178" s="706"/>
      <c r="M178" s="707"/>
      <c r="N178" s="707"/>
      <c r="O178" s="707"/>
      <c r="P178" s="707"/>
      <c r="Q178" s="707"/>
      <c r="R178" s="707"/>
      <c r="S178" s="707"/>
      <c r="T178" s="707"/>
      <c r="U178" s="707"/>
      <c r="V178" s="707"/>
      <c r="W178" s="707"/>
      <c r="X178" s="707"/>
      <c r="Y178" s="708"/>
    </row>
    <row r="179" spans="2:28" s="2" customFormat="1" ht="21" customHeight="1" x14ac:dyDescent="0.15">
      <c r="B179" s="709" t="s">
        <v>870</v>
      </c>
      <c r="C179" s="595"/>
      <c r="D179" s="595"/>
      <c r="E179" s="595"/>
      <c r="F179" s="595"/>
      <c r="G179" s="595"/>
      <c r="H179" s="595"/>
      <c r="I179" s="595"/>
      <c r="J179" s="595"/>
      <c r="K179" s="595"/>
      <c r="L179" s="3025"/>
      <c r="M179" s="3026"/>
      <c r="N179" s="710"/>
      <c r="O179" s="710"/>
      <c r="P179" s="710"/>
      <c r="Q179" s="710"/>
      <c r="R179" s="710"/>
      <c r="S179" s="710"/>
      <c r="T179" s="710"/>
      <c r="U179" s="710"/>
      <c r="V179" s="710"/>
      <c r="W179" s="710"/>
      <c r="X179" s="710"/>
      <c r="Y179" s="711"/>
      <c r="Z179" s="32"/>
      <c r="AA179" s="32"/>
      <c r="AB179" s="32"/>
    </row>
    <row r="180" spans="2:28" s="2" customFormat="1" ht="7.5" customHeight="1" x14ac:dyDescent="0.15">
      <c r="B180" s="709"/>
      <c r="C180" s="595"/>
      <c r="D180" s="595"/>
      <c r="E180" s="595"/>
      <c r="F180" s="595"/>
      <c r="G180" s="595"/>
      <c r="H180" s="595"/>
      <c r="I180" s="595"/>
      <c r="J180" s="595"/>
      <c r="K180" s="595"/>
      <c r="L180" s="712"/>
      <c r="M180" s="712"/>
      <c r="N180" s="710"/>
      <c r="O180" s="710"/>
      <c r="P180" s="710"/>
      <c r="Q180" s="710"/>
      <c r="R180" s="710"/>
      <c r="S180" s="710"/>
      <c r="T180" s="710"/>
      <c r="U180" s="710"/>
      <c r="V180" s="710"/>
      <c r="W180" s="710"/>
      <c r="X180" s="710"/>
      <c r="Y180" s="711"/>
      <c r="Z180" s="32"/>
      <c r="AA180" s="32"/>
      <c r="AB180" s="32"/>
    </row>
    <row r="181" spans="2:28" s="2" customFormat="1" ht="21" customHeight="1" x14ac:dyDescent="0.15">
      <c r="B181" s="709" t="s">
        <v>4760</v>
      </c>
      <c r="C181" s="595"/>
      <c r="D181" s="595"/>
      <c r="E181" s="595"/>
      <c r="F181" s="595"/>
      <c r="G181" s="595"/>
      <c r="H181" s="595"/>
      <c r="I181" s="595"/>
      <c r="J181" s="595"/>
      <c r="K181" s="595"/>
      <c r="L181" s="3030"/>
      <c r="M181" s="3030"/>
      <c r="N181" s="710"/>
      <c r="O181" s="710"/>
      <c r="P181" s="710"/>
      <c r="Q181" s="710"/>
      <c r="R181" s="710"/>
      <c r="S181" s="710"/>
      <c r="T181" s="710"/>
      <c r="U181" s="710"/>
      <c r="V181" s="710"/>
      <c r="W181" s="710"/>
      <c r="X181" s="710"/>
      <c r="Y181" s="711"/>
      <c r="Z181" s="32"/>
      <c r="AA181" s="32"/>
      <c r="AB181" s="32"/>
    </row>
    <row r="182" spans="2:28" s="2" customFormat="1" ht="7.5" customHeight="1" x14ac:dyDescent="0.15">
      <c r="B182" s="709"/>
      <c r="C182" s="595"/>
      <c r="D182" s="595"/>
      <c r="E182" s="595"/>
      <c r="F182" s="595"/>
      <c r="G182" s="595"/>
      <c r="H182" s="595"/>
      <c r="I182" s="595"/>
      <c r="J182" s="595"/>
      <c r="K182" s="595"/>
      <c r="L182" s="595"/>
      <c r="M182" s="595"/>
      <c r="N182" s="595"/>
      <c r="O182" s="595"/>
      <c r="P182" s="595"/>
      <c r="Q182" s="710"/>
      <c r="R182" s="710"/>
      <c r="S182" s="451"/>
      <c r="T182" s="451"/>
      <c r="U182" s="451"/>
      <c r="V182" s="710"/>
      <c r="W182" s="710"/>
      <c r="X182" s="710"/>
      <c r="Y182" s="711"/>
      <c r="Z182" s="32"/>
      <c r="AA182" s="32"/>
      <c r="AB182" s="32"/>
    </row>
    <row r="183" spans="2:28" s="2" customFormat="1" ht="21" customHeight="1" x14ac:dyDescent="0.15">
      <c r="B183" s="709"/>
      <c r="C183" s="595" t="s">
        <v>4761</v>
      </c>
      <c r="D183" s="595"/>
      <c r="E183" s="595"/>
      <c r="F183" s="595"/>
      <c r="G183" s="595"/>
      <c r="H183" s="595"/>
      <c r="I183" s="595"/>
      <c r="J183" s="595"/>
      <c r="K183" s="595"/>
      <c r="L183" s="3031"/>
      <c r="M183" s="3032"/>
      <c r="N183" s="3032"/>
      <c r="O183" s="3032"/>
      <c r="P183" s="3032"/>
      <c r="Q183" s="3032"/>
      <c r="R183" s="3032"/>
      <c r="S183" s="3032"/>
      <c r="T183" s="3032"/>
      <c r="U183" s="3032"/>
      <c r="V183" s="3032"/>
      <c r="W183" s="3032"/>
      <c r="X183" s="3033"/>
      <c r="Y183" s="711"/>
      <c r="Z183" s="32"/>
      <c r="AA183" s="32"/>
      <c r="AB183" s="32"/>
    </row>
    <row r="184" spans="2:28" s="2" customFormat="1" ht="20.25" customHeight="1" x14ac:dyDescent="0.15">
      <c r="B184" s="709"/>
      <c r="C184" s="595" t="s">
        <v>4762</v>
      </c>
      <c r="D184" s="595"/>
      <c r="E184" s="595"/>
      <c r="F184" s="595"/>
      <c r="G184" s="595"/>
      <c r="H184" s="595"/>
      <c r="I184" s="595"/>
      <c r="J184" s="595"/>
      <c r="K184" s="595"/>
      <c r="L184" s="595"/>
      <c r="M184" s="595"/>
      <c r="N184" s="595"/>
      <c r="O184" s="595"/>
      <c r="P184" s="595"/>
      <c r="Q184" s="710"/>
      <c r="R184" s="710"/>
      <c r="S184" s="710"/>
      <c r="T184" s="710"/>
      <c r="U184" s="710"/>
      <c r="V184" s="710"/>
      <c r="W184" s="710"/>
      <c r="X184" s="710"/>
      <c r="Y184" s="711"/>
      <c r="Z184" s="32"/>
      <c r="AA184" s="32"/>
      <c r="AB184" s="32"/>
    </row>
    <row r="185" spans="2:28" s="2" customFormat="1" ht="21" customHeight="1" x14ac:dyDescent="0.15">
      <c r="B185" s="709" t="s">
        <v>869</v>
      </c>
      <c r="C185" s="595"/>
      <c r="D185" s="595"/>
      <c r="E185" s="595"/>
      <c r="F185" s="595"/>
      <c r="G185" s="595"/>
      <c r="H185" s="595"/>
      <c r="I185" s="595"/>
      <c r="J185" s="595"/>
      <c r="K185" s="595"/>
      <c r="L185" s="3025"/>
      <c r="M185" s="3026"/>
      <c r="N185" s="710"/>
      <c r="O185" s="710"/>
      <c r="P185" s="710"/>
      <c r="Q185" s="710"/>
      <c r="R185" s="710"/>
      <c r="S185" s="710"/>
      <c r="T185" s="710"/>
      <c r="U185" s="710"/>
      <c r="V185" s="710"/>
      <c r="W185" s="710"/>
      <c r="X185" s="710"/>
      <c r="Y185" s="711"/>
      <c r="Z185" s="32"/>
      <c r="AA185" s="32"/>
      <c r="AB185" s="32"/>
    </row>
    <row r="186" spans="2:28" s="2" customFormat="1" ht="7.5" customHeight="1" x14ac:dyDescent="0.15">
      <c r="B186" s="713"/>
      <c r="C186" s="714"/>
      <c r="D186" s="714"/>
      <c r="E186" s="714"/>
      <c r="F186" s="714"/>
      <c r="G186" s="714"/>
      <c r="H186" s="714"/>
      <c r="I186" s="714"/>
      <c r="J186" s="714"/>
      <c r="K186" s="714"/>
      <c r="L186" s="715"/>
      <c r="M186" s="715"/>
      <c r="N186" s="595"/>
      <c r="O186" s="595"/>
      <c r="P186" s="716"/>
      <c r="Q186" s="716"/>
      <c r="R186" s="716"/>
      <c r="S186" s="716"/>
      <c r="T186" s="716"/>
      <c r="U186" s="716"/>
      <c r="V186" s="716"/>
      <c r="W186" s="716"/>
      <c r="X186" s="716"/>
      <c r="Y186" s="717"/>
      <c r="Z186" s="32"/>
      <c r="AA186" s="32"/>
      <c r="AB186" s="32"/>
    </row>
    <row r="187" spans="2:28" ht="9" customHeight="1" x14ac:dyDescent="0.15">
      <c r="B187" s="595"/>
      <c r="C187" s="595"/>
      <c r="D187" s="595"/>
      <c r="E187" s="595"/>
      <c r="F187" s="595"/>
      <c r="G187" s="595"/>
      <c r="H187" s="595"/>
      <c r="I187" s="595"/>
      <c r="J187" s="595"/>
      <c r="K187" s="595"/>
      <c r="L187" s="595"/>
      <c r="M187" s="595"/>
      <c r="N187" s="718"/>
      <c r="O187" s="718"/>
      <c r="P187" s="595"/>
      <c r="Q187" s="595"/>
      <c r="R187" s="595"/>
      <c r="S187" s="595"/>
      <c r="T187" s="595"/>
      <c r="U187" s="595"/>
      <c r="V187" s="595"/>
      <c r="W187" s="595"/>
      <c r="X187" s="595"/>
      <c r="Y187" s="595"/>
    </row>
    <row r="188" spans="2:28" ht="21" customHeight="1" x14ac:dyDescent="0.15">
      <c r="B188" s="719" t="s">
        <v>4763</v>
      </c>
      <c r="C188" s="720"/>
      <c r="D188" s="720"/>
      <c r="E188" s="720"/>
      <c r="F188" s="720"/>
      <c r="G188" s="720"/>
      <c r="H188" s="720"/>
      <c r="I188" s="720"/>
      <c r="J188" s="720"/>
      <c r="K188" s="720"/>
      <c r="L188" s="720"/>
      <c r="M188" s="720"/>
      <c r="N188" s="595"/>
      <c r="O188" s="595"/>
      <c r="P188" s="720"/>
      <c r="Q188" s="720"/>
      <c r="R188" s="720"/>
      <c r="S188" s="720"/>
      <c r="T188" s="720"/>
      <c r="U188" s="720"/>
      <c r="V188" s="720"/>
      <c r="W188" s="720"/>
      <c r="X188" s="720"/>
      <c r="Y188" s="721"/>
    </row>
    <row r="189" spans="2:28" ht="21" customHeight="1" x14ac:dyDescent="0.15">
      <c r="B189" s="709" t="s">
        <v>4765</v>
      </c>
      <c r="C189" s="595"/>
      <c r="D189" s="595"/>
      <c r="E189" s="595"/>
      <c r="F189" s="595"/>
      <c r="G189" s="595"/>
      <c r="H189" s="595"/>
      <c r="I189" s="595"/>
      <c r="J189" s="595"/>
      <c r="K189" s="595"/>
      <c r="L189" s="595"/>
      <c r="M189" s="595"/>
      <c r="N189" s="595"/>
      <c r="O189" s="595"/>
      <c r="P189" s="595"/>
      <c r="Q189" s="595"/>
      <c r="R189" s="595"/>
      <c r="S189" s="595"/>
      <c r="T189" s="595"/>
      <c r="U189" s="595"/>
      <c r="V189" s="595"/>
      <c r="W189" s="2853"/>
      <c r="X189" s="2853"/>
      <c r="Y189" s="722"/>
    </row>
    <row r="190" spans="2:28" ht="21" customHeight="1" x14ac:dyDescent="0.15">
      <c r="B190" s="709" t="s">
        <v>4766</v>
      </c>
      <c r="C190" s="595"/>
      <c r="D190" s="595"/>
      <c r="E190" s="595"/>
      <c r="F190" s="595"/>
      <c r="G190" s="595"/>
      <c r="H190" s="595"/>
      <c r="I190" s="595"/>
      <c r="J190" s="595"/>
      <c r="K190" s="595"/>
      <c r="L190" s="595"/>
      <c r="M190" s="595"/>
      <c r="N190" s="595"/>
      <c r="O190" s="595"/>
      <c r="P190" s="595"/>
      <c r="Q190" s="595"/>
      <c r="R190" s="595"/>
      <c r="S190" s="595"/>
      <c r="T190" s="595"/>
      <c r="U190" s="595"/>
      <c r="V190" s="595"/>
      <c r="W190" s="595"/>
      <c r="X190" s="595"/>
      <c r="Y190" s="722"/>
    </row>
    <row r="191" spans="2:28" ht="21" customHeight="1" x14ac:dyDescent="0.15">
      <c r="B191" s="709"/>
      <c r="C191" s="595"/>
      <c r="D191" s="595" t="s">
        <v>4769</v>
      </c>
      <c r="E191" s="595"/>
      <c r="F191" s="595"/>
      <c r="G191" s="595"/>
      <c r="H191" s="595"/>
      <c r="I191" s="595"/>
      <c r="J191" s="595"/>
      <c r="K191" s="595"/>
      <c r="L191" s="595"/>
      <c r="M191" s="595"/>
      <c r="N191" s="595"/>
      <c r="O191" s="595"/>
      <c r="P191" s="595"/>
      <c r="Q191" s="595"/>
      <c r="R191" s="595"/>
      <c r="S191" s="595"/>
      <c r="T191" s="595"/>
      <c r="U191" s="595"/>
      <c r="V191" s="595"/>
      <c r="W191" s="2853"/>
      <c r="X191" s="2853"/>
      <c r="Y191" s="722"/>
    </row>
    <row r="192" spans="2:28" ht="5.45" customHeight="1" x14ac:dyDescent="0.15">
      <c r="B192" s="709"/>
      <c r="C192" s="595"/>
      <c r="D192" s="595"/>
      <c r="E192" s="595"/>
      <c r="F192" s="595"/>
      <c r="G192" s="595"/>
      <c r="H192" s="595"/>
      <c r="I192" s="595"/>
      <c r="J192" s="595"/>
      <c r="K192" s="595"/>
      <c r="L192" s="595"/>
      <c r="M192" s="595"/>
      <c r="N192" s="595"/>
      <c r="O192" s="595"/>
      <c r="P192" s="595"/>
      <c r="Q192" s="595"/>
      <c r="R192" s="595"/>
      <c r="S192" s="595"/>
      <c r="T192" s="595"/>
      <c r="U192" s="595"/>
      <c r="V192" s="595"/>
      <c r="W192" s="723"/>
      <c r="X192" s="723"/>
      <c r="Y192" s="722"/>
    </row>
    <row r="193" spans="1:25" ht="21" customHeight="1" x14ac:dyDescent="0.15">
      <c r="B193" s="709"/>
      <c r="C193" s="595"/>
      <c r="D193" s="595" t="s">
        <v>4770</v>
      </c>
      <c r="E193" s="595"/>
      <c r="F193" s="595"/>
      <c r="G193" s="595"/>
      <c r="H193" s="595"/>
      <c r="I193" s="595"/>
      <c r="J193" s="595"/>
      <c r="K193" s="595"/>
      <c r="L193" s="595"/>
      <c r="M193" s="595"/>
      <c r="N193" s="595"/>
      <c r="O193" s="595"/>
      <c r="P193" s="595"/>
      <c r="Q193" s="595"/>
      <c r="R193" s="595"/>
      <c r="S193" s="595"/>
      <c r="T193" s="595"/>
      <c r="U193" s="595"/>
      <c r="V193" s="595"/>
      <c r="W193" s="2853"/>
      <c r="X193" s="2853"/>
      <c r="Y193" s="722"/>
    </row>
    <row r="194" spans="1:25" ht="7.5" customHeight="1" x14ac:dyDescent="0.15">
      <c r="B194" s="709"/>
      <c r="C194" s="595"/>
      <c r="D194" s="595"/>
      <c r="E194" s="595"/>
      <c r="F194" s="595"/>
      <c r="G194" s="595"/>
      <c r="H194" s="595"/>
      <c r="I194" s="595"/>
      <c r="J194" s="595"/>
      <c r="K194" s="595"/>
      <c r="L194" s="595"/>
      <c r="M194" s="595"/>
      <c r="N194" s="595"/>
      <c r="O194" s="595"/>
      <c r="P194" s="595"/>
      <c r="Q194" s="595"/>
      <c r="R194" s="595"/>
      <c r="S194" s="595"/>
      <c r="T194" s="595"/>
      <c r="U194" s="595"/>
      <c r="V194" s="595"/>
      <c r="W194" s="723"/>
      <c r="X194" s="723"/>
      <c r="Y194" s="722"/>
    </row>
    <row r="195" spans="1:25" ht="21" customHeight="1" x14ac:dyDescent="0.15">
      <c r="B195" s="709" t="s">
        <v>4767</v>
      </c>
      <c r="C195" s="595"/>
      <c r="D195" s="595"/>
      <c r="E195" s="595"/>
      <c r="F195" s="595"/>
      <c r="G195" s="595"/>
      <c r="H195" s="595"/>
      <c r="I195" s="595"/>
      <c r="J195" s="595"/>
      <c r="K195" s="595"/>
      <c r="L195" s="595"/>
      <c r="M195" s="595"/>
      <c r="N195" s="595"/>
      <c r="O195" s="595"/>
      <c r="P195" s="595"/>
      <c r="Q195" s="595"/>
      <c r="R195" s="595"/>
      <c r="S195" s="595"/>
      <c r="T195" s="595"/>
      <c r="U195" s="595"/>
      <c r="V195" s="595"/>
      <c r="W195" s="2853"/>
      <c r="X195" s="2853"/>
      <c r="Y195" s="722"/>
    </row>
    <row r="196" spans="1:25" ht="24" customHeight="1" x14ac:dyDescent="0.15">
      <c r="A196" s="7" t="s">
        <v>4686</v>
      </c>
      <c r="B196" s="724" t="s">
        <v>4873</v>
      </c>
      <c r="C196" s="595"/>
      <c r="D196" s="595"/>
      <c r="E196" s="595"/>
      <c r="F196" s="595"/>
      <c r="G196" s="595"/>
      <c r="H196" s="595"/>
      <c r="I196" s="595"/>
      <c r="J196" s="595"/>
      <c r="K196" s="595"/>
      <c r="L196" s="595"/>
      <c r="M196" s="595"/>
      <c r="N196" s="595"/>
      <c r="O196" s="595"/>
      <c r="P196" s="595"/>
      <c r="Q196" s="595"/>
      <c r="R196" s="595"/>
      <c r="S196" s="595"/>
      <c r="T196" s="595"/>
      <c r="U196" s="595"/>
      <c r="V196" s="595"/>
      <c r="W196" s="723"/>
      <c r="X196" s="723"/>
      <c r="Y196" s="722"/>
    </row>
    <row r="197" spans="1:25" ht="21" customHeight="1" x14ac:dyDescent="0.15">
      <c r="B197" s="709" t="s">
        <v>4768</v>
      </c>
      <c r="C197" s="595"/>
      <c r="D197" s="595"/>
      <c r="E197" s="595"/>
      <c r="F197" s="595"/>
      <c r="G197" s="595"/>
      <c r="H197" s="595"/>
      <c r="I197" s="595"/>
      <c r="J197" s="595"/>
      <c r="K197" s="595"/>
      <c r="L197" s="595"/>
      <c r="M197" s="595"/>
      <c r="N197" s="595"/>
      <c r="O197" s="595"/>
      <c r="P197" s="595"/>
      <c r="Q197" s="595"/>
      <c r="R197" s="595"/>
      <c r="S197" s="595"/>
      <c r="T197" s="595"/>
      <c r="U197" s="595"/>
      <c r="V197" s="595"/>
      <c r="W197" s="2853"/>
      <c r="X197" s="2853"/>
      <c r="Y197" s="722"/>
    </row>
    <row r="198" spans="1:25" ht="6" customHeight="1" x14ac:dyDescent="0.15">
      <c r="B198" s="197"/>
      <c r="C198" s="196"/>
      <c r="D198" s="196"/>
      <c r="E198" s="196"/>
      <c r="F198" s="196"/>
      <c r="G198" s="196"/>
      <c r="H198" s="196"/>
      <c r="I198" s="196"/>
      <c r="J198" s="196"/>
      <c r="K198" s="196"/>
      <c r="L198" s="196"/>
      <c r="M198" s="196"/>
      <c r="N198" s="196"/>
      <c r="O198" s="196"/>
      <c r="P198" s="196"/>
      <c r="Q198" s="196"/>
      <c r="R198" s="196"/>
      <c r="S198" s="196"/>
      <c r="T198" s="196"/>
      <c r="U198" s="196"/>
      <c r="V198" s="196"/>
      <c r="W198" s="196"/>
      <c r="X198" s="196"/>
      <c r="Y198" s="484"/>
    </row>
  </sheetData>
  <sheetProtection sheet="1" selectLockedCells="1"/>
  <dataConsolidate/>
  <mergeCells count="371">
    <mergeCell ref="B19:X19"/>
    <mergeCell ref="B157:M157"/>
    <mergeCell ref="B158:M158"/>
    <mergeCell ref="N157:W158"/>
    <mergeCell ref="P134:W134"/>
    <mergeCell ref="P135:W135"/>
    <mergeCell ref="P136:W136"/>
    <mergeCell ref="G141:K141"/>
    <mergeCell ref="W154:W155"/>
    <mergeCell ref="G142:K142"/>
    <mergeCell ref="G143:K143"/>
    <mergeCell ref="G144:K144"/>
    <mergeCell ref="G145:K145"/>
    <mergeCell ref="G146:K146"/>
    <mergeCell ref="B153:M153"/>
    <mergeCell ref="P154:Q155"/>
    <mergeCell ref="R154:R155"/>
    <mergeCell ref="B149:M149"/>
    <mergeCell ref="P149:W149"/>
    <mergeCell ref="P153:R153"/>
    <mergeCell ref="N154:N155"/>
    <mergeCell ref="C122:D122"/>
    <mergeCell ref="G140:K140"/>
    <mergeCell ref="B139:Y139"/>
    <mergeCell ref="L185:M185"/>
    <mergeCell ref="B174:C174"/>
    <mergeCell ref="D174:F174"/>
    <mergeCell ref="G174:K174"/>
    <mergeCell ref="L179:M179"/>
    <mergeCell ref="B170:C170"/>
    <mergeCell ref="D170:F170"/>
    <mergeCell ref="G170:K170"/>
    <mergeCell ref="B171:C171"/>
    <mergeCell ref="D171:F171"/>
    <mergeCell ref="G171:K171"/>
    <mergeCell ref="B175:Y175"/>
    <mergeCell ref="L181:M181"/>
    <mergeCell ref="X174:Y174"/>
    <mergeCell ref="B173:C173"/>
    <mergeCell ref="D173:F173"/>
    <mergeCell ref="G173:K173"/>
    <mergeCell ref="X173:Y173"/>
    <mergeCell ref="G172:K172"/>
    <mergeCell ref="X172:Y172"/>
    <mergeCell ref="L183:X183"/>
    <mergeCell ref="X171:Y171"/>
    <mergeCell ref="X170:Y170"/>
    <mergeCell ref="B172:C172"/>
    <mergeCell ref="X165:Y165"/>
    <mergeCell ref="D172:F172"/>
    <mergeCell ref="D166:F166"/>
    <mergeCell ref="O154:O155"/>
    <mergeCell ref="S153:W153"/>
    <mergeCell ref="P164:Q164"/>
    <mergeCell ref="B165:C165"/>
    <mergeCell ref="D165:F165"/>
    <mergeCell ref="G165:K165"/>
    <mergeCell ref="B168:C168"/>
    <mergeCell ref="D168:F168"/>
    <mergeCell ref="G168:K168"/>
    <mergeCell ref="B163:C164"/>
    <mergeCell ref="D163:F164"/>
    <mergeCell ref="G163:K164"/>
    <mergeCell ref="L163:M163"/>
    <mergeCell ref="R164:S164"/>
    <mergeCell ref="V164:W164"/>
    <mergeCell ref="P163:W163"/>
    <mergeCell ref="B154:M155"/>
    <mergeCell ref="B162:O162"/>
    <mergeCell ref="N163:O164"/>
    <mergeCell ref="T164:U164"/>
    <mergeCell ref="P137:W137"/>
    <mergeCell ref="P122:W122"/>
    <mergeCell ref="P125:W125"/>
    <mergeCell ref="X168:Y168"/>
    <mergeCell ref="X169:Y169"/>
    <mergeCell ref="G166:K166"/>
    <mergeCell ref="B150:M151"/>
    <mergeCell ref="P162:Y162"/>
    <mergeCell ref="B161:Y161"/>
    <mergeCell ref="X166:Y166"/>
    <mergeCell ref="B166:C166"/>
    <mergeCell ref="X167:Y167"/>
    <mergeCell ref="S154:V155"/>
    <mergeCell ref="X163:Y164"/>
    <mergeCell ref="L164:M164"/>
    <mergeCell ref="N150:N151"/>
    <mergeCell ref="O150:O151"/>
    <mergeCell ref="B169:C169"/>
    <mergeCell ref="D169:F169"/>
    <mergeCell ref="G169:K169"/>
    <mergeCell ref="B167:C167"/>
    <mergeCell ref="D167:F167"/>
    <mergeCell ref="Q150:W151"/>
    <mergeCell ref="G167:K167"/>
    <mergeCell ref="P79:W79"/>
    <mergeCell ref="F79:M79"/>
    <mergeCell ref="F67:M68"/>
    <mergeCell ref="N67:N68"/>
    <mergeCell ref="B148:W148"/>
    <mergeCell ref="E131:H131"/>
    <mergeCell ref="I131:M131"/>
    <mergeCell ref="E129:M130"/>
    <mergeCell ref="N129:N131"/>
    <mergeCell ref="O129:O131"/>
    <mergeCell ref="P130:W130"/>
    <mergeCell ref="P131:W131"/>
    <mergeCell ref="E120:M120"/>
    <mergeCell ref="E133:M133"/>
    <mergeCell ref="P133:W133"/>
    <mergeCell ref="E126:M126"/>
    <mergeCell ref="P126:W126"/>
    <mergeCell ref="E127:M127"/>
    <mergeCell ref="B145:F145"/>
    <mergeCell ref="P120:W120"/>
    <mergeCell ref="B144:F144"/>
    <mergeCell ref="B111:B122"/>
    <mergeCell ref="C111:D115"/>
    <mergeCell ref="P129:W129"/>
    <mergeCell ref="P118:W118"/>
    <mergeCell ref="P119:W119"/>
    <mergeCell ref="E104:M104"/>
    <mergeCell ref="P103:W103"/>
    <mergeCell ref="E110:M110"/>
    <mergeCell ref="P110:W110"/>
    <mergeCell ref="E109:M109"/>
    <mergeCell ref="P109:W109"/>
    <mergeCell ref="T104:U104"/>
    <mergeCell ref="P74:W74"/>
    <mergeCell ref="F75:M75"/>
    <mergeCell ref="B51:E51"/>
    <mergeCell ref="B54:E54"/>
    <mergeCell ref="F54:J54"/>
    <mergeCell ref="B55:E55"/>
    <mergeCell ref="F55:J55"/>
    <mergeCell ref="A56:Z56"/>
    <mergeCell ref="B58:Y58"/>
    <mergeCell ref="B59:Z59"/>
    <mergeCell ref="K54:P54"/>
    <mergeCell ref="K55:P55"/>
    <mergeCell ref="F51:I51"/>
    <mergeCell ref="J51:K51"/>
    <mergeCell ref="B62:E62"/>
    <mergeCell ref="P64:W64"/>
    <mergeCell ref="C65:E66"/>
    <mergeCell ref="P70:W70"/>
    <mergeCell ref="P63:W63"/>
    <mergeCell ref="F64:M64"/>
    <mergeCell ref="D46:K46"/>
    <mergeCell ref="L46:Q46"/>
    <mergeCell ref="R46:Y46"/>
    <mergeCell ref="C47:K47"/>
    <mergeCell ref="L47:Q47"/>
    <mergeCell ref="R47:Y47"/>
    <mergeCell ref="F62:M62"/>
    <mergeCell ref="P62:W62"/>
    <mergeCell ref="C67:C84"/>
    <mergeCell ref="P81:W81"/>
    <mergeCell ref="F82:M82"/>
    <mergeCell ref="P82:W82"/>
    <mergeCell ref="F83:M83"/>
    <mergeCell ref="D78:E80"/>
    <mergeCell ref="F78:M78"/>
    <mergeCell ref="P78:W78"/>
    <mergeCell ref="F65:M65"/>
    <mergeCell ref="F66:M66"/>
    <mergeCell ref="D75:E77"/>
    <mergeCell ref="P80:W80"/>
    <mergeCell ref="P75:W75"/>
    <mergeCell ref="T66:U66"/>
    <mergeCell ref="T65:U65"/>
    <mergeCell ref="P65:Q65"/>
    <mergeCell ref="L42:Q42"/>
    <mergeCell ref="R42:Y42"/>
    <mergeCell ref="D40:K40"/>
    <mergeCell ref="L40:Q40"/>
    <mergeCell ref="R40:Y40"/>
    <mergeCell ref="D41:K41"/>
    <mergeCell ref="L41:Q41"/>
    <mergeCell ref="R41:Y41"/>
    <mergeCell ref="D42:K42"/>
    <mergeCell ref="R37:Y37"/>
    <mergeCell ref="R39:Y39"/>
    <mergeCell ref="D44:K44"/>
    <mergeCell ref="L44:Q44"/>
    <mergeCell ref="R44:Y44"/>
    <mergeCell ref="D45:K45"/>
    <mergeCell ref="L45:Q45"/>
    <mergeCell ref="R45:Y45"/>
    <mergeCell ref="B26:C26"/>
    <mergeCell ref="D26:E26"/>
    <mergeCell ref="F26:I26"/>
    <mergeCell ref="J26:K26"/>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R6:X6"/>
    <mergeCell ref="R7:X7"/>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97:X197"/>
    <mergeCell ref="W191:X191"/>
    <mergeCell ref="W193:X193"/>
    <mergeCell ref="E124:M124"/>
    <mergeCell ref="P124:W124"/>
    <mergeCell ref="P111:W111"/>
    <mergeCell ref="E112:M112"/>
    <mergeCell ref="P112:W112"/>
    <mergeCell ref="E113:M113"/>
    <mergeCell ref="P113:W113"/>
    <mergeCell ref="E114:M114"/>
    <mergeCell ref="P114:W114"/>
    <mergeCell ref="E115:M115"/>
    <mergeCell ref="P115:W115"/>
    <mergeCell ref="B146:F146"/>
    <mergeCell ref="C116:D121"/>
    <mergeCell ref="E111:M111"/>
    <mergeCell ref="E116:M116"/>
    <mergeCell ref="W189:X189"/>
    <mergeCell ref="P132:W132"/>
    <mergeCell ref="P127:W127"/>
    <mergeCell ref="B143:F143"/>
    <mergeCell ref="P116:W116"/>
    <mergeCell ref="P117:W117"/>
    <mergeCell ref="E125:M125"/>
    <mergeCell ref="E121:W121"/>
    <mergeCell ref="C99:D103"/>
    <mergeCell ref="F80:M80"/>
    <mergeCell ref="B89:C95"/>
    <mergeCell ref="D89:M89"/>
    <mergeCell ref="B63:B84"/>
    <mergeCell ref="D87:M88"/>
    <mergeCell ref="W195:X195"/>
    <mergeCell ref="P69:W69"/>
    <mergeCell ref="P67:W67"/>
    <mergeCell ref="O67:O68"/>
    <mergeCell ref="F70:M70"/>
    <mergeCell ref="P76:W76"/>
    <mergeCell ref="F77:M77"/>
    <mergeCell ref="P77:W77"/>
    <mergeCell ref="P68:S68"/>
    <mergeCell ref="R65:S65"/>
    <mergeCell ref="P66:Q66"/>
    <mergeCell ref="R66:S66"/>
    <mergeCell ref="V68:W68"/>
    <mergeCell ref="P71:W71"/>
    <mergeCell ref="P72:W72"/>
    <mergeCell ref="P73:W73"/>
    <mergeCell ref="E128:M128"/>
    <mergeCell ref="E117:M117"/>
    <mergeCell ref="P107:W107"/>
    <mergeCell ref="E100:M100"/>
    <mergeCell ref="E101:M101"/>
    <mergeCell ref="C63:E64"/>
    <mergeCell ref="F63:M63"/>
    <mergeCell ref="F69:M69"/>
    <mergeCell ref="E137:M137"/>
    <mergeCell ref="E134:M134"/>
    <mergeCell ref="E135:M135"/>
    <mergeCell ref="E136:M136"/>
    <mergeCell ref="E122:M122"/>
    <mergeCell ref="B124:D124"/>
    <mergeCell ref="B125:D137"/>
    <mergeCell ref="E107:M107"/>
    <mergeCell ref="D90:M90"/>
    <mergeCell ref="D67:E74"/>
    <mergeCell ref="F71:M71"/>
    <mergeCell ref="F72:M72"/>
    <mergeCell ref="F73:M73"/>
    <mergeCell ref="F74:M74"/>
    <mergeCell ref="F76:M76"/>
    <mergeCell ref="F81:M81"/>
    <mergeCell ref="B140:F140"/>
    <mergeCell ref="B141:F141"/>
    <mergeCell ref="B142:F142"/>
    <mergeCell ref="D81:E83"/>
    <mergeCell ref="E132:M132"/>
    <mergeCell ref="P128:W128"/>
    <mergeCell ref="E118:M118"/>
    <mergeCell ref="E119:M119"/>
    <mergeCell ref="P87:W88"/>
    <mergeCell ref="P89:W89"/>
    <mergeCell ref="C104:D104"/>
    <mergeCell ref="B87:C88"/>
    <mergeCell ref="P102:W102"/>
    <mergeCell ref="E103:M103"/>
    <mergeCell ref="P90:W90"/>
    <mergeCell ref="P91:W91"/>
    <mergeCell ref="P106:W106"/>
    <mergeCell ref="B99:B110"/>
    <mergeCell ref="N87:N88"/>
    <mergeCell ref="O87:O88"/>
    <mergeCell ref="P98:W98"/>
    <mergeCell ref="E99:M99"/>
    <mergeCell ref="P99:W99"/>
    <mergeCell ref="P104:Q104"/>
    <mergeCell ref="D91:M91"/>
    <mergeCell ref="D92:M92"/>
    <mergeCell ref="D93:M93"/>
    <mergeCell ref="R104:S104"/>
    <mergeCell ref="P101:W101"/>
    <mergeCell ref="E102:M102"/>
    <mergeCell ref="P83:W83"/>
    <mergeCell ref="D95:F95"/>
    <mergeCell ref="G95:M95"/>
    <mergeCell ref="D84:E84"/>
    <mergeCell ref="F84:M84"/>
    <mergeCell ref="P84:W84"/>
    <mergeCell ref="C105:D110"/>
    <mergeCell ref="P100:W100"/>
    <mergeCell ref="B98:D98"/>
    <mergeCell ref="E98:M98"/>
    <mergeCell ref="P92:W92"/>
    <mergeCell ref="P93:W93"/>
    <mergeCell ref="P94:W94"/>
    <mergeCell ref="P95:W95"/>
    <mergeCell ref="D94:M94"/>
    <mergeCell ref="E105:M105"/>
    <mergeCell ref="P105:W105"/>
    <mergeCell ref="E108:M108"/>
    <mergeCell ref="P108:W108"/>
    <mergeCell ref="E106:M106"/>
  </mergeCells>
  <phoneticPr fontId="7"/>
  <conditionalFormatting sqref="G141:K146">
    <cfRule type="expression" dxfId="63" priority="23">
      <formula>$O$135="○"</formula>
    </cfRule>
  </conditionalFormatting>
  <conditionalFormatting sqref="O65">
    <cfRule type="expression" dxfId="62" priority="6">
      <formula>$N$65="○"</formula>
    </cfRule>
  </conditionalFormatting>
  <conditionalFormatting sqref="O66">
    <cfRule type="expression" dxfId="61" priority="5">
      <formula>$N$66="○"</formula>
    </cfRule>
  </conditionalFormatting>
  <conditionalFormatting sqref="P122 P125:W133 P134:P136 P137:W137">
    <cfRule type="expression" dxfId="60" priority="92">
      <formula>$O122="×"</formula>
    </cfRule>
  </conditionalFormatting>
  <conditionalFormatting sqref="P151">
    <cfRule type="expression" dxfId="59" priority="12">
      <formula>$N$150="○"</formula>
    </cfRule>
  </conditionalFormatting>
  <conditionalFormatting sqref="P154:Q155">
    <cfRule type="expression" dxfId="58" priority="11">
      <formula>$N$154="○"</formula>
    </cfRule>
  </conditionalFormatting>
  <conditionalFormatting sqref="P63:W63">
    <cfRule type="expression" dxfId="57" priority="84">
      <formula>$O$63="×"</formula>
    </cfRule>
  </conditionalFormatting>
  <conditionalFormatting sqref="P64:W64">
    <cfRule type="expression" dxfId="56" priority="83">
      <formula>$O$64="×"</formula>
    </cfRule>
  </conditionalFormatting>
  <conditionalFormatting sqref="P67:W67">
    <cfRule type="expression" dxfId="55" priority="78">
      <formula>$O$67="×"</formula>
    </cfRule>
  </conditionalFormatting>
  <conditionalFormatting sqref="P69:W69">
    <cfRule type="expression" dxfId="54" priority="74">
      <formula>$O$69="×"</formula>
    </cfRule>
  </conditionalFormatting>
  <conditionalFormatting sqref="P70:W70">
    <cfRule type="expression" dxfId="53" priority="79">
      <formula>$O$70="×"</formula>
    </cfRule>
  </conditionalFormatting>
  <conditionalFormatting sqref="P71:W71">
    <cfRule type="expression" dxfId="52" priority="21">
      <formula>$O$71="×"</formula>
    </cfRule>
  </conditionalFormatting>
  <conditionalFormatting sqref="P72:W72">
    <cfRule type="expression" dxfId="51" priority="16">
      <formula>$O$72="×"</formula>
    </cfRule>
  </conditionalFormatting>
  <conditionalFormatting sqref="P73:W73">
    <cfRule type="expression" dxfId="50" priority="15">
      <formula>$O$73="×"</formula>
    </cfRule>
  </conditionalFormatting>
  <conditionalFormatting sqref="P74:W74">
    <cfRule type="expression" dxfId="49" priority="14">
      <formula>$O$74="×"</formula>
    </cfRule>
  </conditionalFormatting>
  <conditionalFormatting sqref="P75:W75">
    <cfRule type="expression" dxfId="48" priority="72">
      <formula>$O$75="×"</formula>
    </cfRule>
  </conditionalFormatting>
  <conditionalFormatting sqref="P76:W76">
    <cfRule type="expression" dxfId="47" priority="71">
      <formula>$O$76="×"</formula>
    </cfRule>
  </conditionalFormatting>
  <conditionalFormatting sqref="P77:W77">
    <cfRule type="expression" dxfId="46" priority="69">
      <formula>$O$77="×"</formula>
    </cfRule>
  </conditionalFormatting>
  <conditionalFormatting sqref="P78:W78">
    <cfRule type="expression" dxfId="45" priority="68">
      <formula>$O$78="×"</formula>
    </cfRule>
  </conditionalFormatting>
  <conditionalFormatting sqref="P79:W79">
    <cfRule type="expression" dxfId="44" priority="67">
      <formula>$O$79="×"</formula>
    </cfRule>
  </conditionalFormatting>
  <conditionalFormatting sqref="P80:W80">
    <cfRule type="expression" dxfId="43" priority="66">
      <formula>$O$80="×"</formula>
    </cfRule>
  </conditionalFormatting>
  <conditionalFormatting sqref="P81:W81">
    <cfRule type="expression" dxfId="42" priority="65">
      <formula>$O$81="×"</formula>
    </cfRule>
  </conditionalFormatting>
  <conditionalFormatting sqref="P82:W82">
    <cfRule type="expression" dxfId="41" priority="64">
      <formula>$O$82="×"</formula>
    </cfRule>
  </conditionalFormatting>
  <conditionalFormatting sqref="P83:W83">
    <cfRule type="expression" dxfId="40" priority="63">
      <formula>$O$83="×"</formula>
    </cfRule>
  </conditionalFormatting>
  <conditionalFormatting sqref="P84:W84">
    <cfRule type="expression" dxfId="39" priority="62">
      <formula>$O$84="×"</formula>
    </cfRule>
  </conditionalFormatting>
  <conditionalFormatting sqref="P89:W89">
    <cfRule type="expression" dxfId="38" priority="61">
      <formula>$O$89="×"</formula>
    </cfRule>
  </conditionalFormatting>
  <conditionalFormatting sqref="P90:W90">
    <cfRule type="expression" dxfId="37" priority="59">
      <formula>$O$90="×"</formula>
    </cfRule>
  </conditionalFormatting>
  <conditionalFormatting sqref="P91:W91">
    <cfRule type="expression" dxfId="36" priority="58">
      <formula>$O$91="×"</formula>
    </cfRule>
  </conditionalFormatting>
  <conditionalFormatting sqref="P92:W92">
    <cfRule type="expression" dxfId="35" priority="55">
      <formula>$O$92="×"</formula>
    </cfRule>
  </conditionalFormatting>
  <conditionalFormatting sqref="P93:W93">
    <cfRule type="expression" dxfId="34" priority="54">
      <formula>$O$93="×"</formula>
    </cfRule>
  </conditionalFormatting>
  <conditionalFormatting sqref="P94:W94">
    <cfRule type="expression" dxfId="33" priority="53">
      <formula>$O$94="×"</formula>
    </cfRule>
  </conditionalFormatting>
  <conditionalFormatting sqref="P95:W95">
    <cfRule type="expression" dxfId="32" priority="52">
      <formula>$O$95="×"</formula>
    </cfRule>
  </conditionalFormatting>
  <conditionalFormatting sqref="P99:W99">
    <cfRule type="expression" dxfId="31" priority="51">
      <formula>$O$99="×"</formula>
    </cfRule>
  </conditionalFormatting>
  <conditionalFormatting sqref="P100:W100">
    <cfRule type="expression" dxfId="30" priority="50">
      <formula>$O$100="×"</formula>
    </cfRule>
  </conditionalFormatting>
  <conditionalFormatting sqref="P101:W101">
    <cfRule type="expression" dxfId="29" priority="47">
      <formula>$O$101="×"</formula>
    </cfRule>
  </conditionalFormatting>
  <conditionalFormatting sqref="P102:W102">
    <cfRule type="expression" dxfId="28" priority="45">
      <formula>$O$102="×"</formula>
    </cfRule>
  </conditionalFormatting>
  <conditionalFormatting sqref="P103:W103">
    <cfRule type="expression" dxfId="27" priority="43">
      <formula>$O$103="×"</formula>
    </cfRule>
  </conditionalFormatting>
  <conditionalFormatting sqref="P105:W105">
    <cfRule type="expression" dxfId="26" priority="42">
      <formula>$O$105="×"</formula>
    </cfRule>
  </conditionalFormatting>
  <conditionalFormatting sqref="P106:W106">
    <cfRule type="expression" dxfId="25" priority="41">
      <formula>$O$106="×"</formula>
    </cfRule>
  </conditionalFormatting>
  <conditionalFormatting sqref="P107:W107">
    <cfRule type="expression" dxfId="24" priority="40">
      <formula>$O$107="×"</formula>
    </cfRule>
  </conditionalFormatting>
  <conditionalFormatting sqref="P108:W108">
    <cfRule type="expression" dxfId="23" priority="39">
      <formula>$O$108="×"</formula>
    </cfRule>
  </conditionalFormatting>
  <conditionalFormatting sqref="P109:W109">
    <cfRule type="expression" dxfId="22" priority="38">
      <formula>$O$109="×"</formula>
    </cfRule>
  </conditionalFormatting>
  <conditionalFormatting sqref="P110:W110">
    <cfRule type="expression" dxfId="21" priority="37">
      <formula>$O$110="×"</formula>
    </cfRule>
  </conditionalFormatting>
  <conditionalFormatting sqref="P111:W111">
    <cfRule type="expression" dxfId="20" priority="36">
      <formula>$O$111="×"</formula>
    </cfRule>
  </conditionalFormatting>
  <conditionalFormatting sqref="P112:W112">
    <cfRule type="expression" dxfId="19" priority="34">
      <formula>$O$112="×"</formula>
    </cfRule>
  </conditionalFormatting>
  <conditionalFormatting sqref="P113:W113">
    <cfRule type="expression" dxfId="18" priority="33">
      <formula>$O$113="×"</formula>
    </cfRule>
  </conditionalFormatting>
  <conditionalFormatting sqref="P114:W114">
    <cfRule type="expression" dxfId="17" priority="32">
      <formula>$O$114="×"</formula>
    </cfRule>
  </conditionalFormatting>
  <conditionalFormatting sqref="P115:W115">
    <cfRule type="expression" dxfId="16" priority="31">
      <formula>$O$115="×"</formula>
    </cfRule>
  </conditionalFormatting>
  <conditionalFormatting sqref="P116:W116">
    <cfRule type="expression" dxfId="15" priority="30">
      <formula>$O$116="×"</formula>
    </cfRule>
  </conditionalFormatting>
  <conditionalFormatting sqref="P117:W117">
    <cfRule type="expression" dxfId="14" priority="27">
      <formula>$O$117="×"</formula>
    </cfRule>
  </conditionalFormatting>
  <conditionalFormatting sqref="P118:W118">
    <cfRule type="expression" dxfId="13" priority="26">
      <formula>$O$118="×"</formula>
    </cfRule>
  </conditionalFormatting>
  <conditionalFormatting sqref="P119:W119">
    <cfRule type="expression" dxfId="12" priority="25">
      <formula>$O$119="×"</formula>
    </cfRule>
  </conditionalFormatting>
  <conditionalFormatting sqref="P120:W120">
    <cfRule type="expression" dxfId="11" priority="24">
      <formula>$O$120="×"</formula>
    </cfRule>
  </conditionalFormatting>
  <conditionalFormatting sqref="P129:W131">
    <cfRule type="expression" dxfId="10" priority="86">
      <formula>$N$129="○"</formula>
    </cfRule>
  </conditionalFormatting>
  <conditionalFormatting sqref="Q24:Y24">
    <cfRule type="expression" dxfId="9" priority="93">
      <formula>#REF!=""</formula>
    </cfRule>
  </conditionalFormatting>
  <conditionalFormatting sqref="R45">
    <cfRule type="expression" dxfId="8" priority="87">
      <formula>$L$45&gt;0</formula>
    </cfRule>
  </conditionalFormatting>
  <conditionalFormatting sqref="R46">
    <cfRule type="expression" dxfId="7" priority="22">
      <formula>$L$46&gt;0</formula>
    </cfRule>
  </conditionalFormatting>
  <conditionalFormatting sqref="R65:S65">
    <cfRule type="expression" dxfId="6" priority="4">
      <formula>$N$65="○"</formula>
    </cfRule>
  </conditionalFormatting>
  <conditionalFormatting sqref="R66:S66">
    <cfRule type="expression" dxfId="5" priority="3">
      <formula>$N$66="○"</formula>
    </cfRule>
  </conditionalFormatting>
  <conditionalFormatting sqref="R104:S104">
    <cfRule type="expression" dxfId="4" priority="10">
      <formula>$N$104="○"</formula>
    </cfRule>
  </conditionalFormatting>
  <conditionalFormatting sqref="T65:U65">
    <cfRule type="expression" dxfId="3" priority="2">
      <formula>$N$65="○"</formula>
    </cfRule>
  </conditionalFormatting>
  <conditionalFormatting sqref="T66:U66">
    <cfRule type="expression" dxfId="2" priority="1">
      <formula>$N$66="○"</formula>
    </cfRule>
  </conditionalFormatting>
  <conditionalFormatting sqref="T104:U104">
    <cfRule type="expression" dxfId="1" priority="9">
      <formula>$N$104="○"</formula>
    </cfRule>
  </conditionalFormatting>
  <dataValidations count="22">
    <dataValidation type="list" allowBlank="1" showInputMessage="1" showErrorMessage="1" sqref="L181:M181 L185:M185 L179:M179" xr:uid="{00000000-0002-0000-0000-000006000000}">
      <formula1>"○,　"</formula1>
    </dataValidation>
    <dataValidation type="list" allowBlank="1" showInputMessage="1" showErrorMessage="1" sqref="W197:X197 X165:Y174 W195:X195 W193:X193 W191:X191 W189:X189 B55:P55" xr:uid="{00000000-0002-0000-0000-000005000000}">
      <formula1>B.○か空白</formula1>
    </dataValidation>
    <dataValidation type="list" allowBlank="1" showInputMessage="1" showErrorMessage="1" sqref="O104:O110 O70:O74 O154:O156 Q159 O79:O80 O77 O150:O151 O82:O85" xr:uid="{00000000-0002-0000-0000-000004000000}">
      <formula1>Ｃ2.実施欄</formula1>
    </dataValidation>
    <dataValidation type="list" allowBlank="1" showInputMessage="1" showErrorMessage="1" sqref="P159 N150:N151 N154:N156" xr:uid="{00000000-0002-0000-0000-000003000000}">
      <formula1>Ｃ1.計画欄</formula1>
    </dataValidation>
    <dataValidation type="list" allowBlank="1" showInputMessage="1" showErrorMessage="1" sqref="B165:C174" xr:uid="{C7DB34C8-5C43-4B1F-AF51-A2747D55E704}">
      <formula1>F.施設</formula1>
    </dataValidation>
    <dataValidation type="list" allowBlank="1" showInputMessage="1" sqref="D165:F174" xr:uid="{DAF62549-77C8-466E-87E1-7FFF2B0BD4DE}">
      <formula1>M.長寿命化</formula1>
    </dataValidation>
    <dataValidation type="list" allowBlank="1" showInputMessage="1" showErrorMessage="1" sqref="Q165:Q174 W165:W174 S165:S174 M165:M174 U165:U174" xr:uid="{1B526A07-5AC3-485B-AA3E-AE696146E6FC}">
      <formula1>G.単位</formula1>
    </dataValidation>
    <dataValidation type="list" allowBlank="1" showInputMessage="1" showErrorMessage="1" sqref="B15:B17" xr:uid="{78113E0B-F1B9-4884-8661-A7B4DF5D9886}">
      <formula1>"□,■"</formula1>
    </dataValidation>
    <dataValidation type="list" allowBlank="1" showInputMessage="1" showErrorMessage="1" sqref="P77:W77 P82:W83 P79:W80 P70:W74" xr:uid="{97A57C00-58AF-428C-A800-88431C79EA70}">
      <formula1>"点検の結果、必要なかった"</formula1>
    </dataValidation>
    <dataValidation type="list" allowBlank="1" showInputMessage="1" showErrorMessage="1" sqref="T65:T66 T104" xr:uid="{163FCE7D-C3ED-4662-A2F1-51C54B6F0B7F}">
      <formula1>"実施,実施済み,予定"</formula1>
    </dataValidation>
    <dataValidation type="list" allowBlank="1" showInputMessage="1" sqref="R104:S104" xr:uid="{E5E83549-3786-4848-A9F3-E6C3F71A2F4F}">
      <formula1>"元,1,2,3,4,5,6,7,8,9,10,11,12,"</formula1>
    </dataValidation>
    <dataValidation type="list" allowBlank="1" showInputMessage="1" sqref="P67:W67" xr:uid="{76AF6C2C-5B4B-45A5-8280-3FC2A21656A6}">
      <formula1>"点検の結果、遊休農地化のおそれのある農地が無かったため未実施,,　"</formula1>
    </dataValidation>
    <dataValidation type="list" allowBlank="1" showInputMessage="1" showErrorMessage="1" sqref="J51:K51" xr:uid="{AD4DCC31-1487-4B88-9596-0A5FC4669A06}">
      <formula1>"（予定）,　,"</formula1>
    </dataValidation>
    <dataValidation type="list" allowBlank="1" showInputMessage="1" showErrorMessage="1" sqref="C10:D10" xr:uid="{E5063E76-0984-4958-A3CD-183F7165842D}">
      <formula1>"7,8,9,10,11,12,13,14,15,16"</formula1>
    </dataValidation>
    <dataValidation type="list" allowBlank="1" showInputMessage="1" sqref="R65:S66" xr:uid="{D7C7DC45-FD61-4718-9207-33E9C6BEC68E}">
      <formula1>"3,4,5,6,7,8,9,10,11,12,"</formula1>
    </dataValidation>
    <dataValidation type="list" allowBlank="1" showInputMessage="1" sqref="P85:W85" xr:uid="{D80EE3E8-D783-44A4-B2F3-DFAF47693C37}">
      <formula1>"異常気象等発生しなかった"</formula1>
    </dataValidation>
    <dataValidation type="list" allowBlank="1" showInputMessage="1" showErrorMessage="1" sqref="P105:W110" xr:uid="{169411B2-793D-416B-AACD-4271310B1F00}">
      <formula1>"機能診断の結果、必要なかった"</formula1>
    </dataValidation>
    <dataValidation type="list" allowBlank="1" showInputMessage="1" showErrorMessage="1" sqref="P129:W131" xr:uid="{54DD3AE0-45BC-48F3-849F-A764CC0E3F96}">
      <formula1>INDIRECT($I$131)</formula1>
    </dataValidation>
    <dataValidation type="list" allowBlank="1" showInputMessage="1" sqref="R45:Y46" xr:uid="{F0CBEB56-BD6D-4CF6-93D1-6C1C6698007B}">
      <formula1>"別紙のとおり,　"</formula1>
    </dataValidation>
    <dataValidation type="list" allowBlank="1" showInputMessage="1" sqref="P84:W84" xr:uid="{002F185F-3781-4F6D-B42E-2E27CEC6A6D2}">
      <formula1>"異常気象等発生しなかった,　"</formula1>
    </dataValidation>
    <dataValidation type="list" allowBlank="1" showInputMessage="1" showErrorMessage="1" sqref="O65:O66" xr:uid="{6610D677-C982-4284-87A8-14D055D6DB54}">
      <formula1>"○,×"</formula1>
    </dataValidation>
    <dataValidation type="list" allowBlank="1" showInputMessage="1" sqref="B26:C26" xr:uid="{47F3F089-1AE8-42A2-9305-20037EA1F245}">
      <formula1>"7,8,9,10,11,12,13,14,15,16"</formula1>
    </dataValidation>
  </dataValidations>
  <printOptions horizontalCentered="1"/>
  <pageMargins left="0.51181102362204722" right="0.31496062992125984" top="0.55118110236220474" bottom="0.35433070866141736" header="0.31496062992125984" footer="0.31496062992125984"/>
  <pageSetup paperSize="9" scale="83" fitToHeight="0" orientation="portrait" blackAndWhite="1" r:id="rId1"/>
  <rowBreaks count="6" manualBreakCount="6">
    <brk id="20" max="25" man="1"/>
    <brk id="47" max="25" man="1"/>
    <brk id="85" max="25" man="1"/>
    <brk id="122" max="25" man="1"/>
    <brk id="159" max="25" man="1"/>
    <brk id="199" max="21" man="1"/>
  </rowBreaks>
  <drawing r:id="rId2"/>
  <extLst>
    <ext xmlns:x14="http://schemas.microsoft.com/office/spreadsheetml/2009/9/main" uri="{78C0D931-6437-407d-A8EE-F0AAD7539E65}">
      <x14:conditionalFormattings>
        <x14:conditionalFormatting xmlns:xm="http://schemas.microsoft.com/office/excel/2006/main">
          <x14:cfRule type="expression" priority="7" id="{B302003A-71E3-4C86-AD3F-257757A8B9E1}">
            <xm:f>AND(ISNUMBER('様式第1-3号'!$M$45),'様式第1-3号'!$M$45&gt;=1)</xm:f>
            <x14:dxf>
              <fill>
                <patternFill>
                  <bgColor theme="7" tint="0.59996337778862885"/>
                </patternFill>
              </fill>
            </x14:dxf>
          </x14:cfRule>
          <xm:sqref>V68:W68</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C8" sqref="C8:G8"/>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527" customFormat="1" ht="19.5" customHeight="1" x14ac:dyDescent="0.15">
      <c r="A1" s="992"/>
      <c r="B1" s="491" t="s">
        <v>4898</v>
      </c>
      <c r="C1" s="992"/>
      <c r="D1" s="992"/>
      <c r="E1" s="992"/>
      <c r="F1" s="992"/>
      <c r="G1" s="992"/>
      <c r="H1" s="992"/>
      <c r="I1" s="992"/>
      <c r="J1" s="992"/>
      <c r="K1" s="992"/>
      <c r="L1" s="992"/>
      <c r="M1" s="992"/>
      <c r="N1" s="992"/>
      <c r="O1" s="992"/>
      <c r="P1" s="992"/>
      <c r="Q1" s="992"/>
      <c r="R1" s="992"/>
      <c r="S1" s="992"/>
      <c r="T1" s="992"/>
      <c r="U1" s="992"/>
      <c r="V1" s="992"/>
      <c r="W1" s="992"/>
      <c r="X1" s="992"/>
      <c r="Y1" s="992"/>
      <c r="Z1" s="992"/>
    </row>
    <row r="2" spans="1:26" s="527" customFormat="1" ht="9" customHeight="1" x14ac:dyDescent="0.15">
      <c r="A2" s="992"/>
      <c r="B2" s="992"/>
      <c r="C2" s="993"/>
      <c r="D2" s="992"/>
      <c r="E2" s="992"/>
      <c r="F2" s="994"/>
      <c r="G2" s="992"/>
      <c r="H2" s="992"/>
      <c r="I2" s="995"/>
      <c r="J2" s="995"/>
      <c r="K2" s="995"/>
      <c r="L2" s="995"/>
      <c r="M2" s="992"/>
      <c r="N2" s="992"/>
      <c r="O2" s="992"/>
      <c r="P2" s="992"/>
      <c r="Q2" s="992"/>
      <c r="R2" s="992"/>
      <c r="S2" s="992"/>
      <c r="T2" s="992"/>
      <c r="U2" s="992"/>
      <c r="V2" s="992"/>
      <c r="W2" s="992"/>
      <c r="X2" s="992"/>
      <c r="Y2" s="992"/>
      <c r="Z2" s="992"/>
    </row>
    <row r="3" spans="1:26" s="527" customFormat="1" ht="19.5" customHeight="1" x14ac:dyDescent="0.15">
      <c r="A3" s="992"/>
      <c r="B3" s="491" t="s">
        <v>4846</v>
      </c>
      <c r="C3" s="992"/>
      <c r="D3" s="992"/>
      <c r="E3" s="992"/>
      <c r="F3" s="992"/>
      <c r="G3" s="992"/>
      <c r="H3" s="992"/>
      <c r="I3" s="992"/>
      <c r="J3" s="992"/>
      <c r="K3" s="992"/>
      <c r="L3" s="992"/>
      <c r="M3" s="992"/>
      <c r="N3" s="992"/>
      <c r="O3" s="992"/>
      <c r="P3" s="992"/>
      <c r="Q3" s="992"/>
      <c r="R3" s="992"/>
      <c r="S3" s="992"/>
      <c r="T3" s="992"/>
      <c r="U3" s="992"/>
      <c r="V3" s="992"/>
      <c r="W3" s="992"/>
      <c r="X3" s="992"/>
      <c r="Y3" s="992"/>
      <c r="Z3" s="992"/>
    </row>
    <row r="4" spans="1:26" s="527" customFormat="1" ht="12.95" customHeight="1" x14ac:dyDescent="0.15">
      <c r="A4" s="992"/>
      <c r="B4" s="992"/>
      <c r="C4" s="3119" t="s">
        <v>4816</v>
      </c>
      <c r="D4" s="3119"/>
      <c r="E4" s="3119"/>
      <c r="F4" s="3119"/>
      <c r="G4" s="3119"/>
      <c r="H4" s="3119"/>
      <c r="I4" s="3119"/>
      <c r="J4" s="3119"/>
      <c r="K4" s="3119"/>
      <c r="L4" s="3119"/>
      <c r="M4" s="3119" t="s">
        <v>4656</v>
      </c>
      <c r="N4" s="3119"/>
      <c r="O4" s="3119"/>
      <c r="P4" s="3119"/>
      <c r="Q4" s="3119"/>
      <c r="R4" s="3119"/>
      <c r="S4" s="3119"/>
      <c r="T4" s="3119"/>
      <c r="U4" s="3119"/>
      <c r="V4" s="3119"/>
      <c r="W4" s="992"/>
      <c r="X4" s="992"/>
      <c r="Y4" s="992"/>
      <c r="Z4" s="992"/>
    </row>
    <row r="5" spans="1:26" s="527" customFormat="1" ht="12.95" customHeight="1" x14ac:dyDescent="0.15">
      <c r="A5" s="992"/>
      <c r="B5" s="992"/>
      <c r="C5" s="3119"/>
      <c r="D5" s="3119"/>
      <c r="E5" s="3119"/>
      <c r="F5" s="3119"/>
      <c r="G5" s="3119"/>
      <c r="H5" s="3119"/>
      <c r="I5" s="3119"/>
      <c r="J5" s="3119"/>
      <c r="K5" s="3119"/>
      <c r="L5" s="3119"/>
      <c r="M5" s="3119"/>
      <c r="N5" s="3119"/>
      <c r="O5" s="3119"/>
      <c r="P5" s="3119"/>
      <c r="Q5" s="3119"/>
      <c r="R5" s="3119"/>
      <c r="S5" s="3119"/>
      <c r="T5" s="3119"/>
      <c r="U5" s="3119"/>
      <c r="V5" s="3119"/>
      <c r="W5" s="992"/>
      <c r="X5" s="992"/>
      <c r="Y5" s="992"/>
      <c r="Z5" s="992"/>
    </row>
    <row r="6" spans="1:26" s="527" customFormat="1" ht="12.95" customHeight="1" x14ac:dyDescent="0.15">
      <c r="A6" s="992"/>
      <c r="B6" s="992"/>
      <c r="C6" s="3119"/>
      <c r="D6" s="3119"/>
      <c r="E6" s="3119"/>
      <c r="F6" s="3119"/>
      <c r="G6" s="3119"/>
      <c r="H6" s="3119"/>
      <c r="I6" s="3119"/>
      <c r="J6" s="3119"/>
      <c r="K6" s="3119"/>
      <c r="L6" s="3119"/>
      <c r="M6" s="3119"/>
      <c r="N6" s="3119"/>
      <c r="O6" s="3119"/>
      <c r="P6" s="3119"/>
      <c r="Q6" s="3119"/>
      <c r="R6" s="3119"/>
      <c r="S6" s="3119"/>
      <c r="T6" s="3119"/>
      <c r="U6" s="3119"/>
      <c r="V6" s="3119"/>
      <c r="W6" s="992"/>
      <c r="X6" s="992"/>
      <c r="Y6" s="992"/>
      <c r="Z6" s="992"/>
    </row>
    <row r="7" spans="1:26" s="527" customFormat="1" x14ac:dyDescent="0.15">
      <c r="A7" s="992"/>
      <c r="B7" s="992"/>
      <c r="C7" s="3120" t="s">
        <v>4657</v>
      </c>
      <c r="D7" s="3120"/>
      <c r="E7" s="3120"/>
      <c r="F7" s="3120"/>
      <c r="G7" s="3120"/>
      <c r="H7" s="3120" t="s">
        <v>4658</v>
      </c>
      <c r="I7" s="3120"/>
      <c r="J7" s="3120"/>
      <c r="K7" s="3120"/>
      <c r="L7" s="3120"/>
      <c r="M7" s="3120" t="s">
        <v>4659</v>
      </c>
      <c r="N7" s="3120"/>
      <c r="O7" s="3120"/>
      <c r="P7" s="3120"/>
      <c r="Q7" s="3120"/>
      <c r="R7" s="3120" t="s">
        <v>4660</v>
      </c>
      <c r="S7" s="3120"/>
      <c r="T7" s="3120"/>
      <c r="U7" s="3120"/>
      <c r="V7" s="3120"/>
      <c r="W7" s="992"/>
      <c r="X7" s="992"/>
      <c r="Y7" s="992"/>
      <c r="Z7" s="992"/>
    </row>
    <row r="8" spans="1:26" s="527" customFormat="1" x14ac:dyDescent="0.15">
      <c r="A8" s="992"/>
      <c r="B8" s="992"/>
      <c r="C8" s="3114"/>
      <c r="D8" s="3114"/>
      <c r="E8" s="3114"/>
      <c r="F8" s="3114"/>
      <c r="G8" s="3114"/>
      <c r="H8" s="968"/>
      <c r="I8" s="996" t="s">
        <v>4731</v>
      </c>
      <c r="J8" s="997" t="s">
        <v>4732</v>
      </c>
      <c r="K8" s="970"/>
      <c r="L8" s="998" t="s">
        <v>4731</v>
      </c>
      <c r="M8" s="3117"/>
      <c r="N8" s="3118"/>
      <c r="O8" s="3118"/>
      <c r="P8" s="3118"/>
      <c r="Q8" s="3115"/>
      <c r="R8" s="968"/>
      <c r="S8" s="996" t="s">
        <v>4731</v>
      </c>
      <c r="T8" s="997" t="s">
        <v>4732</v>
      </c>
      <c r="U8" s="970"/>
      <c r="V8" s="998" t="s">
        <v>4731</v>
      </c>
      <c r="W8" s="992"/>
      <c r="X8" s="992"/>
      <c r="Y8" s="992"/>
      <c r="Z8" s="992"/>
    </row>
    <row r="9" spans="1:26" s="527" customFormat="1" x14ac:dyDescent="0.15">
      <c r="A9" s="992"/>
      <c r="B9" s="992"/>
      <c r="C9" s="3122"/>
      <c r="D9" s="3123"/>
      <c r="E9" s="3123"/>
      <c r="F9" s="3123"/>
      <c r="G9" s="3124"/>
      <c r="H9" s="968"/>
      <c r="I9" s="996" t="s">
        <v>4731</v>
      </c>
      <c r="J9" s="997" t="s">
        <v>4732</v>
      </c>
      <c r="K9" s="970"/>
      <c r="L9" s="998" t="s">
        <v>4731</v>
      </c>
      <c r="M9" s="3115"/>
      <c r="N9" s="3116"/>
      <c r="O9" s="3116"/>
      <c r="P9" s="3116"/>
      <c r="Q9" s="3116"/>
      <c r="R9" s="968"/>
      <c r="S9" s="996" t="s">
        <v>4731</v>
      </c>
      <c r="T9" s="997" t="s">
        <v>4732</v>
      </c>
      <c r="U9" s="970"/>
      <c r="V9" s="998" t="s">
        <v>4731</v>
      </c>
      <c r="W9" s="992"/>
      <c r="X9" s="992"/>
      <c r="Y9" s="992"/>
      <c r="Z9" s="992"/>
    </row>
    <row r="10" spans="1:26" s="527" customFormat="1" x14ac:dyDescent="0.15">
      <c r="A10" s="992"/>
      <c r="B10" s="992"/>
      <c r="C10" s="3114"/>
      <c r="D10" s="3114"/>
      <c r="E10" s="3114"/>
      <c r="F10" s="3114"/>
      <c r="G10" s="3114"/>
      <c r="H10" s="968"/>
      <c r="I10" s="996" t="s">
        <v>4731</v>
      </c>
      <c r="J10" s="997" t="s">
        <v>4732</v>
      </c>
      <c r="K10" s="970"/>
      <c r="L10" s="998" t="s">
        <v>4731</v>
      </c>
      <c r="M10" s="3115"/>
      <c r="N10" s="3116"/>
      <c r="O10" s="3116"/>
      <c r="P10" s="3116"/>
      <c r="Q10" s="3116"/>
      <c r="R10" s="968"/>
      <c r="S10" s="996" t="s">
        <v>4731</v>
      </c>
      <c r="T10" s="997" t="s">
        <v>4732</v>
      </c>
      <c r="U10" s="970"/>
      <c r="V10" s="998" t="s">
        <v>4731</v>
      </c>
      <c r="W10" s="992"/>
      <c r="X10" s="992"/>
      <c r="Y10" s="992"/>
      <c r="Z10" s="992"/>
    </row>
    <row r="11" spans="1:26" s="527" customFormat="1" x14ac:dyDescent="0.15">
      <c r="A11" s="992"/>
      <c r="B11" s="992"/>
      <c r="C11" s="3114"/>
      <c r="D11" s="3114"/>
      <c r="E11" s="3114"/>
      <c r="F11" s="3114"/>
      <c r="G11" s="3114"/>
      <c r="H11" s="968"/>
      <c r="I11" s="996" t="s">
        <v>4731</v>
      </c>
      <c r="J11" s="997" t="s">
        <v>4732</v>
      </c>
      <c r="K11" s="970"/>
      <c r="L11" s="998" t="s">
        <v>4731</v>
      </c>
      <c r="M11" s="3115"/>
      <c r="N11" s="3116"/>
      <c r="O11" s="3116"/>
      <c r="P11" s="3116"/>
      <c r="Q11" s="3116"/>
      <c r="R11" s="968"/>
      <c r="S11" s="996" t="s">
        <v>4731</v>
      </c>
      <c r="T11" s="997" t="s">
        <v>4732</v>
      </c>
      <c r="U11" s="970"/>
      <c r="V11" s="998" t="s">
        <v>4731</v>
      </c>
      <c r="W11" s="992"/>
      <c r="X11" s="992"/>
      <c r="Y11" s="992"/>
      <c r="Z11" s="992"/>
    </row>
    <row r="12" spans="1:26" s="527" customFormat="1" x14ac:dyDescent="0.15">
      <c r="A12" s="992"/>
      <c r="B12" s="992"/>
      <c r="C12" s="3114"/>
      <c r="D12" s="3114"/>
      <c r="E12" s="3114"/>
      <c r="F12" s="3114"/>
      <c r="G12" s="3114"/>
      <c r="H12" s="968"/>
      <c r="I12" s="996" t="s">
        <v>4731</v>
      </c>
      <c r="J12" s="997" t="s">
        <v>4732</v>
      </c>
      <c r="K12" s="970"/>
      <c r="L12" s="998" t="s">
        <v>4731</v>
      </c>
      <c r="M12" s="3115"/>
      <c r="N12" s="3116"/>
      <c r="O12" s="3116"/>
      <c r="P12" s="3116"/>
      <c r="Q12" s="3116"/>
      <c r="R12" s="968"/>
      <c r="S12" s="996" t="s">
        <v>4731</v>
      </c>
      <c r="T12" s="997" t="s">
        <v>4732</v>
      </c>
      <c r="U12" s="970"/>
      <c r="V12" s="998" t="s">
        <v>4731</v>
      </c>
      <c r="W12" s="992"/>
      <c r="X12" s="992"/>
      <c r="Y12" s="992"/>
      <c r="Z12" s="992"/>
    </row>
    <row r="13" spans="1:26" s="527" customFormat="1" x14ac:dyDescent="0.15">
      <c r="A13" s="992"/>
      <c r="B13" s="992"/>
      <c r="C13" s="3114"/>
      <c r="D13" s="3114"/>
      <c r="E13" s="3114"/>
      <c r="F13" s="3114"/>
      <c r="G13" s="3114"/>
      <c r="H13" s="968"/>
      <c r="I13" s="996" t="s">
        <v>4731</v>
      </c>
      <c r="J13" s="997" t="s">
        <v>4732</v>
      </c>
      <c r="K13" s="970"/>
      <c r="L13" s="998" t="s">
        <v>4731</v>
      </c>
      <c r="M13" s="3115"/>
      <c r="N13" s="3116"/>
      <c r="O13" s="3116"/>
      <c r="P13" s="3116"/>
      <c r="Q13" s="3116"/>
      <c r="R13" s="968"/>
      <c r="S13" s="996" t="s">
        <v>4731</v>
      </c>
      <c r="T13" s="997" t="s">
        <v>4732</v>
      </c>
      <c r="U13" s="970"/>
      <c r="V13" s="998" t="s">
        <v>4731</v>
      </c>
      <c r="W13" s="992"/>
      <c r="X13" s="992"/>
      <c r="Y13" s="992"/>
      <c r="Z13" s="992"/>
    </row>
    <row r="14" spans="1:26" s="527" customFormat="1" x14ac:dyDescent="0.15">
      <c r="A14" s="992"/>
      <c r="B14" s="992"/>
      <c r="C14" s="3114"/>
      <c r="D14" s="3114"/>
      <c r="E14" s="3114"/>
      <c r="F14" s="3114"/>
      <c r="G14" s="3114"/>
      <c r="H14" s="968"/>
      <c r="I14" s="996" t="s">
        <v>4731</v>
      </c>
      <c r="J14" s="997" t="s">
        <v>4732</v>
      </c>
      <c r="K14" s="970"/>
      <c r="L14" s="998" t="s">
        <v>4731</v>
      </c>
      <c r="M14" s="3115"/>
      <c r="N14" s="3116"/>
      <c r="O14" s="3116"/>
      <c r="P14" s="3116"/>
      <c r="Q14" s="3116"/>
      <c r="R14" s="968"/>
      <c r="S14" s="996" t="s">
        <v>4731</v>
      </c>
      <c r="T14" s="997" t="s">
        <v>4732</v>
      </c>
      <c r="U14" s="970"/>
      <c r="V14" s="998" t="s">
        <v>4731</v>
      </c>
      <c r="W14" s="992"/>
      <c r="X14" s="992"/>
      <c r="Y14" s="992"/>
      <c r="Z14" s="992"/>
    </row>
    <row r="15" spans="1:26" s="527" customFormat="1" x14ac:dyDescent="0.15">
      <c r="A15" s="992"/>
      <c r="B15" s="992"/>
      <c r="C15" s="3114"/>
      <c r="D15" s="3114"/>
      <c r="E15" s="3114"/>
      <c r="F15" s="3114"/>
      <c r="G15" s="3114"/>
      <c r="H15" s="968"/>
      <c r="I15" s="996" t="s">
        <v>4731</v>
      </c>
      <c r="J15" s="997" t="s">
        <v>4732</v>
      </c>
      <c r="K15" s="970"/>
      <c r="L15" s="998" t="s">
        <v>4731</v>
      </c>
      <c r="M15" s="3115"/>
      <c r="N15" s="3116"/>
      <c r="O15" s="3116"/>
      <c r="P15" s="3116"/>
      <c r="Q15" s="3116"/>
      <c r="R15" s="968"/>
      <c r="S15" s="996" t="s">
        <v>4731</v>
      </c>
      <c r="T15" s="997" t="s">
        <v>4732</v>
      </c>
      <c r="U15" s="970"/>
      <c r="V15" s="998" t="s">
        <v>4731</v>
      </c>
      <c r="W15" s="992"/>
      <c r="X15" s="992"/>
      <c r="Y15" s="992"/>
      <c r="Z15" s="992"/>
    </row>
    <row r="16" spans="1:26" s="527" customFormat="1" x14ac:dyDescent="0.15">
      <c r="A16" s="992"/>
      <c r="B16" s="992"/>
      <c r="C16" s="3114"/>
      <c r="D16" s="3114"/>
      <c r="E16" s="3114"/>
      <c r="F16" s="3114"/>
      <c r="G16" s="3114"/>
      <c r="H16" s="968"/>
      <c r="I16" s="996" t="s">
        <v>4731</v>
      </c>
      <c r="J16" s="997" t="s">
        <v>4732</v>
      </c>
      <c r="K16" s="970"/>
      <c r="L16" s="998" t="s">
        <v>4731</v>
      </c>
      <c r="M16" s="3115"/>
      <c r="N16" s="3116"/>
      <c r="O16" s="3116"/>
      <c r="P16" s="3116"/>
      <c r="Q16" s="3116"/>
      <c r="R16" s="968"/>
      <c r="S16" s="996" t="s">
        <v>4731</v>
      </c>
      <c r="T16" s="997" t="s">
        <v>4732</v>
      </c>
      <c r="U16" s="970"/>
      <c r="V16" s="998" t="s">
        <v>4731</v>
      </c>
      <c r="W16" s="992"/>
      <c r="X16" s="992"/>
      <c r="Y16" s="992"/>
      <c r="Z16" s="992"/>
    </row>
    <row r="17" spans="1:37" s="527" customFormat="1" x14ac:dyDescent="0.15">
      <c r="A17" s="992"/>
      <c r="B17" s="992"/>
      <c r="C17" s="3114"/>
      <c r="D17" s="3114"/>
      <c r="E17" s="3114"/>
      <c r="F17" s="3114"/>
      <c r="G17" s="3114"/>
      <c r="H17" s="969"/>
      <c r="I17" s="999" t="s">
        <v>4731</v>
      </c>
      <c r="J17" s="1000" t="s">
        <v>4732</v>
      </c>
      <c r="K17" s="971"/>
      <c r="L17" s="1001" t="s">
        <v>4731</v>
      </c>
      <c r="M17" s="3112"/>
      <c r="N17" s="3113"/>
      <c r="O17" s="3113"/>
      <c r="P17" s="3113"/>
      <c r="Q17" s="3113"/>
      <c r="R17" s="969"/>
      <c r="S17" s="999" t="s">
        <v>4731</v>
      </c>
      <c r="T17" s="1000" t="s">
        <v>4732</v>
      </c>
      <c r="U17" s="971"/>
      <c r="V17" s="1001" t="s">
        <v>4731</v>
      </c>
      <c r="W17" s="992"/>
      <c r="X17" s="992"/>
      <c r="Y17" s="992"/>
      <c r="Z17" s="992"/>
    </row>
    <row r="18" spans="1:37" s="527" customFormat="1" x14ac:dyDescent="0.15">
      <c r="A18" s="992"/>
      <c r="B18" s="992"/>
      <c r="C18" s="3114"/>
      <c r="D18" s="3114"/>
      <c r="E18" s="3114"/>
      <c r="F18" s="3114"/>
      <c r="G18" s="3114"/>
      <c r="H18" s="969"/>
      <c r="I18" s="999" t="s">
        <v>4731</v>
      </c>
      <c r="J18" s="1000" t="s">
        <v>4732</v>
      </c>
      <c r="K18" s="971"/>
      <c r="L18" s="1001" t="s">
        <v>4731</v>
      </c>
      <c r="M18" s="3112"/>
      <c r="N18" s="3113"/>
      <c r="O18" s="3113"/>
      <c r="P18" s="3113"/>
      <c r="Q18" s="3113"/>
      <c r="R18" s="969"/>
      <c r="S18" s="999" t="s">
        <v>4731</v>
      </c>
      <c r="T18" s="1000" t="s">
        <v>4732</v>
      </c>
      <c r="U18" s="971"/>
      <c r="V18" s="1001" t="s">
        <v>4731</v>
      </c>
      <c r="W18" s="992"/>
      <c r="X18" s="992"/>
      <c r="Y18" s="992"/>
      <c r="Z18" s="992"/>
    </row>
    <row r="19" spans="1:37" s="527" customFormat="1" x14ac:dyDescent="0.15">
      <c r="A19" s="992"/>
      <c r="B19" s="992"/>
      <c r="C19" s="3114"/>
      <c r="D19" s="3114"/>
      <c r="E19" s="3114"/>
      <c r="F19" s="3114"/>
      <c r="G19" s="3114"/>
      <c r="H19" s="969"/>
      <c r="I19" s="999" t="s">
        <v>4731</v>
      </c>
      <c r="J19" s="1000" t="s">
        <v>4732</v>
      </c>
      <c r="K19" s="971"/>
      <c r="L19" s="1001" t="s">
        <v>4731</v>
      </c>
      <c r="M19" s="3112"/>
      <c r="N19" s="3113"/>
      <c r="O19" s="3113"/>
      <c r="P19" s="3113"/>
      <c r="Q19" s="3113"/>
      <c r="R19" s="969"/>
      <c r="S19" s="999" t="s">
        <v>4731</v>
      </c>
      <c r="T19" s="1000" t="s">
        <v>4732</v>
      </c>
      <c r="U19" s="971"/>
      <c r="V19" s="1001" t="s">
        <v>4731</v>
      </c>
      <c r="W19" s="992"/>
      <c r="X19" s="992"/>
      <c r="Y19" s="992"/>
      <c r="Z19" s="992"/>
    </row>
    <row r="20" spans="1:37" s="527" customFormat="1" x14ac:dyDescent="0.15">
      <c r="A20" s="992"/>
      <c r="B20" s="992"/>
      <c r="C20" s="994" t="s">
        <v>4852</v>
      </c>
      <c r="D20" s="992"/>
      <c r="E20" s="992"/>
      <c r="F20" s="992"/>
      <c r="G20" s="992"/>
      <c r="H20" s="992"/>
      <c r="I20" s="992"/>
      <c r="J20" s="992"/>
      <c r="K20" s="992"/>
      <c r="L20" s="992"/>
      <c r="M20" s="992"/>
      <c r="N20" s="992"/>
      <c r="O20" s="992"/>
      <c r="P20" s="992"/>
      <c r="Q20" s="992"/>
      <c r="R20" s="992"/>
      <c r="S20" s="992"/>
      <c r="T20" s="992"/>
      <c r="U20" s="992"/>
      <c r="V20" s="992"/>
      <c r="W20" s="992"/>
      <c r="X20" s="992"/>
      <c r="Y20" s="992"/>
      <c r="Z20" s="992"/>
    </row>
    <row r="21" spans="1:37" s="527" customFormat="1" x14ac:dyDescent="0.15">
      <c r="A21" s="992"/>
      <c r="B21" s="992"/>
      <c r="C21" s="994" t="s">
        <v>4851</v>
      </c>
      <c r="D21" s="992"/>
      <c r="E21" s="992"/>
      <c r="F21" s="992"/>
      <c r="G21" s="992"/>
      <c r="H21" s="992"/>
      <c r="I21" s="992"/>
      <c r="J21" s="992"/>
      <c r="K21" s="992"/>
      <c r="L21" s="992"/>
      <c r="M21" s="992"/>
      <c r="N21" s="992"/>
      <c r="O21" s="992"/>
      <c r="P21" s="992"/>
      <c r="Q21" s="992"/>
      <c r="R21" s="992"/>
      <c r="S21" s="992"/>
      <c r="T21" s="992"/>
      <c r="U21" s="992"/>
      <c r="V21" s="992"/>
      <c r="W21" s="992"/>
      <c r="X21" s="992"/>
      <c r="Y21" s="992"/>
      <c r="Z21" s="992"/>
    </row>
    <row r="22" spans="1:37" s="527" customFormat="1" ht="8.4499999999999993" customHeight="1" x14ac:dyDescent="0.15">
      <c r="A22" s="992"/>
      <c r="B22" s="992"/>
      <c r="C22" s="994"/>
      <c r="D22" s="992"/>
      <c r="E22" s="992"/>
      <c r="F22" s="992"/>
      <c r="G22" s="992"/>
      <c r="H22" s="992"/>
      <c r="I22" s="992"/>
      <c r="J22" s="992"/>
      <c r="K22" s="992"/>
      <c r="L22" s="992"/>
      <c r="M22" s="992"/>
      <c r="N22" s="992"/>
      <c r="O22" s="992"/>
      <c r="P22" s="992"/>
      <c r="Q22" s="992"/>
      <c r="R22" s="992"/>
      <c r="S22" s="992"/>
      <c r="T22" s="992"/>
      <c r="U22" s="992"/>
      <c r="V22" s="992"/>
      <c r="W22" s="992"/>
      <c r="X22" s="992"/>
      <c r="Y22" s="992"/>
      <c r="Z22" s="992"/>
    </row>
    <row r="23" spans="1:37" ht="18.75" x14ac:dyDescent="0.15">
      <c r="B23" s="1002" t="s">
        <v>4953</v>
      </c>
      <c r="C23" s="74"/>
      <c r="D23" s="74"/>
      <c r="E23" s="74"/>
      <c r="F23" s="74"/>
      <c r="G23" s="1003"/>
      <c r="H23" s="1003"/>
      <c r="I23" s="1003"/>
      <c r="J23" s="1003"/>
      <c r="M23" s="74"/>
      <c r="N23" s="74"/>
      <c r="O23" s="74"/>
      <c r="P23" s="74"/>
      <c r="Q23" s="74"/>
    </row>
    <row r="24" spans="1:37" ht="30.75" customHeight="1" x14ac:dyDescent="0.15">
      <c r="B24" s="2102" t="s">
        <v>4816</v>
      </c>
      <c r="C24" s="2103"/>
      <c r="D24" s="2104"/>
      <c r="E24" s="2405" t="s">
        <v>4661</v>
      </c>
      <c r="F24" s="2406"/>
      <c r="G24" s="2405" t="s">
        <v>4662</v>
      </c>
      <c r="H24" s="2406"/>
      <c r="I24" s="2405" t="s">
        <v>4663</v>
      </c>
      <c r="J24" s="2406"/>
      <c r="K24" s="2405" t="s">
        <v>4664</v>
      </c>
      <c r="L24" s="2406"/>
      <c r="M24" s="2405" t="s">
        <v>4665</v>
      </c>
      <c r="N24" s="2406"/>
      <c r="O24" s="2102" t="s">
        <v>62</v>
      </c>
      <c r="P24" s="2103"/>
      <c r="Q24" s="2103"/>
      <c r="R24" s="2104"/>
      <c r="S24" s="2102" t="s">
        <v>4901</v>
      </c>
      <c r="T24" s="2103"/>
      <c r="U24" s="2104"/>
      <c r="V24" s="2102" t="s">
        <v>4902</v>
      </c>
      <c r="W24" s="2103"/>
      <c r="X24" s="2104"/>
      <c r="Y24" s="2102" t="s">
        <v>4903</v>
      </c>
      <c r="Z24" s="2103"/>
      <c r="AA24" s="2104"/>
      <c r="AB24" s="2102" t="s">
        <v>4904</v>
      </c>
      <c r="AC24" s="2103"/>
      <c r="AD24" s="2104"/>
      <c r="AE24" s="2102" t="s">
        <v>4905</v>
      </c>
      <c r="AF24" s="2103"/>
      <c r="AG24" s="2104"/>
      <c r="AH24" s="2102" t="s">
        <v>172</v>
      </c>
      <c r="AI24" s="2103"/>
      <c r="AJ24" s="2103"/>
      <c r="AK24" s="2104"/>
    </row>
    <row r="25" spans="1:37" ht="30" customHeight="1" x14ac:dyDescent="0.15">
      <c r="B25" s="2393"/>
      <c r="C25" s="2394"/>
      <c r="D25" s="2395"/>
      <c r="E25" s="3003"/>
      <c r="F25" s="3004"/>
      <c r="G25" s="3003"/>
      <c r="H25" s="3004"/>
      <c r="I25" s="3003"/>
      <c r="J25" s="3004"/>
      <c r="K25" s="3003"/>
      <c r="L25" s="3004"/>
      <c r="M25" s="3003"/>
      <c r="N25" s="3004"/>
      <c r="O25" s="2393"/>
      <c r="P25" s="2394"/>
      <c r="Q25" s="2394"/>
      <c r="R25" s="2395"/>
      <c r="S25" s="2393"/>
      <c r="T25" s="2394"/>
      <c r="U25" s="2395"/>
      <c r="V25" s="2393"/>
      <c r="W25" s="2394"/>
      <c r="X25" s="2395"/>
      <c r="Y25" s="2393"/>
      <c r="Z25" s="2394"/>
      <c r="AA25" s="2395"/>
      <c r="AB25" s="2393"/>
      <c r="AC25" s="2394"/>
      <c r="AD25" s="2395"/>
      <c r="AE25" s="2393"/>
      <c r="AF25" s="2394"/>
      <c r="AG25" s="2395"/>
      <c r="AH25" s="2393"/>
      <c r="AI25" s="2394"/>
      <c r="AJ25" s="2394"/>
      <c r="AK25" s="2395"/>
    </row>
    <row r="26" spans="1:37" s="7" customFormat="1" ht="12.95" customHeight="1" x14ac:dyDescent="0.15">
      <c r="B26" s="3106" t="s">
        <v>4666</v>
      </c>
      <c r="C26" s="3107"/>
      <c r="D26" s="3108"/>
      <c r="E26" s="3095">
        <f>'加算措置(みどり加算)'!E29</f>
        <v>0</v>
      </c>
      <c r="F26" s="3096"/>
      <c r="G26" s="3095">
        <f>'加算措置(みどり加算)'!G29</f>
        <v>0</v>
      </c>
      <c r="H26" s="3096"/>
      <c r="I26" s="3095">
        <f>'加算措置(みどり加算)'!I29</f>
        <v>0</v>
      </c>
      <c r="J26" s="3096"/>
      <c r="K26" s="3095">
        <f>'加算措置(みどり加算)'!K29</f>
        <v>0</v>
      </c>
      <c r="L26" s="3096"/>
      <c r="M26" s="3095">
        <f>'加算措置(みどり加算)'!M29</f>
        <v>0</v>
      </c>
      <c r="N26" s="3096"/>
      <c r="O26" s="3099">
        <v>800</v>
      </c>
      <c r="P26" s="3100"/>
      <c r="Q26" s="3075" t="s">
        <v>65</v>
      </c>
      <c r="R26" s="3076"/>
      <c r="S26" s="2355">
        <f>E26*O26/10</f>
        <v>0</v>
      </c>
      <c r="T26" s="2356"/>
      <c r="U26" s="2357"/>
      <c r="V26" s="2355">
        <f>G26*O26/10</f>
        <v>0</v>
      </c>
      <c r="W26" s="2356"/>
      <c r="X26" s="2357"/>
      <c r="Y26" s="2355">
        <f>I26*O26/10</f>
        <v>0</v>
      </c>
      <c r="Z26" s="2356"/>
      <c r="AA26" s="2357"/>
      <c r="AB26" s="2355">
        <f>K26*O26/10</f>
        <v>0</v>
      </c>
      <c r="AC26" s="2356"/>
      <c r="AD26" s="2357"/>
      <c r="AE26" s="2355">
        <f>M26*O26/10</f>
        <v>0</v>
      </c>
      <c r="AF26" s="2356"/>
      <c r="AG26" s="2357"/>
      <c r="AH26" s="3089"/>
      <c r="AI26" s="3090"/>
      <c r="AJ26" s="3090"/>
      <c r="AK26" s="3091"/>
    </row>
    <row r="27" spans="1:37" s="7" customFormat="1" ht="19.5" customHeight="1" x14ac:dyDescent="0.15">
      <c r="B27" s="3109"/>
      <c r="C27" s="3110"/>
      <c r="D27" s="3111"/>
      <c r="E27" s="3097"/>
      <c r="F27" s="3098"/>
      <c r="G27" s="3097"/>
      <c r="H27" s="3098"/>
      <c r="I27" s="3097"/>
      <c r="J27" s="3098"/>
      <c r="K27" s="3097"/>
      <c r="L27" s="3098"/>
      <c r="M27" s="3097"/>
      <c r="N27" s="3098"/>
      <c r="O27" s="3101"/>
      <c r="P27" s="3102"/>
      <c r="Q27" s="3077"/>
      <c r="R27" s="3078"/>
      <c r="S27" s="2387"/>
      <c r="T27" s="2388"/>
      <c r="U27" s="2389"/>
      <c r="V27" s="2387"/>
      <c r="W27" s="2388"/>
      <c r="X27" s="2389"/>
      <c r="Y27" s="2387"/>
      <c r="Z27" s="2388"/>
      <c r="AA27" s="2389"/>
      <c r="AB27" s="2387"/>
      <c r="AC27" s="2388"/>
      <c r="AD27" s="2389"/>
      <c r="AE27" s="2387"/>
      <c r="AF27" s="2388"/>
      <c r="AG27" s="2389"/>
      <c r="AH27" s="3103"/>
      <c r="AI27" s="3104"/>
      <c r="AJ27" s="3104"/>
      <c r="AK27" s="3105"/>
    </row>
    <row r="28" spans="1:37" s="7" customFormat="1" ht="12.95" customHeight="1" x14ac:dyDescent="0.15">
      <c r="B28" s="3079" t="s">
        <v>4667</v>
      </c>
      <c r="C28" s="3079"/>
      <c r="D28" s="3079"/>
      <c r="E28" s="3095">
        <f>'加算措置(みどり加算)'!E31</f>
        <v>0</v>
      </c>
      <c r="F28" s="3096"/>
      <c r="G28" s="3095">
        <f>'加算措置(みどり加算)'!G31</f>
        <v>0</v>
      </c>
      <c r="H28" s="3096"/>
      <c r="I28" s="3095">
        <f>'加算措置(みどり加算)'!I31</f>
        <v>0</v>
      </c>
      <c r="J28" s="3096"/>
      <c r="K28" s="3095">
        <f>'加算措置(みどり加算)'!K31</f>
        <v>0</v>
      </c>
      <c r="L28" s="3096"/>
      <c r="M28" s="3095">
        <f>'加算措置(みどり加算)'!M31</f>
        <v>0</v>
      </c>
      <c r="N28" s="3096"/>
      <c r="O28" s="3099">
        <v>4000</v>
      </c>
      <c r="P28" s="3100"/>
      <c r="Q28" s="3075" t="s">
        <v>65</v>
      </c>
      <c r="R28" s="3076"/>
      <c r="S28" s="2355">
        <f>E28*O28/10</f>
        <v>0</v>
      </c>
      <c r="T28" s="2356"/>
      <c r="U28" s="2357"/>
      <c r="V28" s="2355">
        <f>G28*O28/10</f>
        <v>0</v>
      </c>
      <c r="W28" s="2356"/>
      <c r="X28" s="2357"/>
      <c r="Y28" s="2355">
        <f>I28*O28/10</f>
        <v>0</v>
      </c>
      <c r="Z28" s="2356"/>
      <c r="AA28" s="2357"/>
      <c r="AB28" s="2355">
        <f>K28*O28/10</f>
        <v>0</v>
      </c>
      <c r="AC28" s="2356"/>
      <c r="AD28" s="2357"/>
      <c r="AE28" s="2355">
        <f>M28*O28/10</f>
        <v>0</v>
      </c>
      <c r="AF28" s="2356"/>
      <c r="AG28" s="2357"/>
      <c r="AH28" s="3089"/>
      <c r="AI28" s="3090"/>
      <c r="AJ28" s="3090"/>
      <c r="AK28" s="3091"/>
    </row>
    <row r="29" spans="1:37" s="7" customFormat="1" ht="19.5" customHeight="1" x14ac:dyDescent="0.15">
      <c r="B29" s="3079"/>
      <c r="C29" s="3079"/>
      <c r="D29" s="3079"/>
      <c r="E29" s="3097"/>
      <c r="F29" s="3098"/>
      <c r="G29" s="3097"/>
      <c r="H29" s="3098"/>
      <c r="I29" s="3097"/>
      <c r="J29" s="3098"/>
      <c r="K29" s="3097"/>
      <c r="L29" s="3098"/>
      <c r="M29" s="3097"/>
      <c r="N29" s="3098"/>
      <c r="O29" s="3101"/>
      <c r="P29" s="3102"/>
      <c r="Q29" s="3077"/>
      <c r="R29" s="3078"/>
      <c r="S29" s="2387"/>
      <c r="T29" s="2388"/>
      <c r="U29" s="2389"/>
      <c r="V29" s="2387"/>
      <c r="W29" s="2388"/>
      <c r="X29" s="2389"/>
      <c r="Y29" s="2387"/>
      <c r="Z29" s="2388"/>
      <c r="AA29" s="2389"/>
      <c r="AB29" s="2387"/>
      <c r="AC29" s="2388"/>
      <c r="AD29" s="2389"/>
      <c r="AE29" s="2387"/>
      <c r="AF29" s="2388"/>
      <c r="AG29" s="2389"/>
      <c r="AH29" s="3103"/>
      <c r="AI29" s="3104"/>
      <c r="AJ29" s="3104"/>
      <c r="AK29" s="3105"/>
    </row>
    <row r="30" spans="1:37" s="7" customFormat="1" ht="12.95" customHeight="1" x14ac:dyDescent="0.15">
      <c r="B30" s="3079" t="s">
        <v>4668</v>
      </c>
      <c r="C30" s="3079"/>
      <c r="D30" s="3079"/>
      <c r="E30" s="3095">
        <f>'加算措置(みどり加算)'!E33</f>
        <v>0</v>
      </c>
      <c r="F30" s="3096"/>
      <c r="G30" s="3095">
        <f>'加算措置(みどり加算)'!G33</f>
        <v>0</v>
      </c>
      <c r="H30" s="3096"/>
      <c r="I30" s="3095">
        <f>'加算措置(みどり加算)'!I33</f>
        <v>0</v>
      </c>
      <c r="J30" s="3096"/>
      <c r="K30" s="3095">
        <f>'加算措置(みどり加算)'!K33</f>
        <v>0</v>
      </c>
      <c r="L30" s="3096"/>
      <c r="M30" s="3095">
        <f>'加算措置(みどり加算)'!M33</f>
        <v>0</v>
      </c>
      <c r="N30" s="3096"/>
      <c r="O30" s="3099">
        <v>8000</v>
      </c>
      <c r="P30" s="3100"/>
      <c r="Q30" s="3075" t="s">
        <v>65</v>
      </c>
      <c r="R30" s="3076"/>
      <c r="S30" s="2355">
        <f>E30*O30/10</f>
        <v>0</v>
      </c>
      <c r="T30" s="2356"/>
      <c r="U30" s="2357"/>
      <c r="V30" s="2355">
        <f>G30*O30/10</f>
        <v>0</v>
      </c>
      <c r="W30" s="2356"/>
      <c r="X30" s="2357"/>
      <c r="Y30" s="2355">
        <f>I30*O30/10</f>
        <v>0</v>
      </c>
      <c r="Z30" s="2356"/>
      <c r="AA30" s="2357"/>
      <c r="AB30" s="2355">
        <f>K30*O30/10</f>
        <v>0</v>
      </c>
      <c r="AC30" s="2356"/>
      <c r="AD30" s="2357"/>
      <c r="AE30" s="2355">
        <f>M30*O30/10</f>
        <v>0</v>
      </c>
      <c r="AF30" s="2356"/>
      <c r="AG30" s="2357"/>
      <c r="AH30" s="3089"/>
      <c r="AI30" s="3090"/>
      <c r="AJ30" s="3090"/>
      <c r="AK30" s="3091"/>
    </row>
    <row r="31" spans="1:37" s="7" customFormat="1" ht="19.5" customHeight="1" x14ac:dyDescent="0.15">
      <c r="B31" s="3083"/>
      <c r="C31" s="3083"/>
      <c r="D31" s="3083"/>
      <c r="E31" s="3097"/>
      <c r="F31" s="3098"/>
      <c r="G31" s="3097"/>
      <c r="H31" s="3098"/>
      <c r="I31" s="3097"/>
      <c r="J31" s="3098"/>
      <c r="K31" s="3097"/>
      <c r="L31" s="3098"/>
      <c r="M31" s="3097"/>
      <c r="N31" s="3098"/>
      <c r="O31" s="3101"/>
      <c r="P31" s="3102"/>
      <c r="Q31" s="3077"/>
      <c r="R31" s="3078"/>
      <c r="S31" s="2387"/>
      <c r="T31" s="2388"/>
      <c r="U31" s="2389"/>
      <c r="V31" s="2387"/>
      <c r="W31" s="2388"/>
      <c r="X31" s="2389"/>
      <c r="Y31" s="2387"/>
      <c r="Z31" s="2388"/>
      <c r="AA31" s="2389"/>
      <c r="AB31" s="2387"/>
      <c r="AC31" s="2388"/>
      <c r="AD31" s="2389"/>
      <c r="AE31" s="2387"/>
      <c r="AF31" s="2388"/>
      <c r="AG31" s="2389"/>
      <c r="AH31" s="3092"/>
      <c r="AI31" s="3093"/>
      <c r="AJ31" s="3093"/>
      <c r="AK31" s="3094"/>
    </row>
    <row r="32" spans="1:37" s="7" customFormat="1" ht="12.95" customHeight="1" x14ac:dyDescent="0.15">
      <c r="B32" s="3079" t="s">
        <v>4669</v>
      </c>
      <c r="C32" s="3079"/>
      <c r="D32" s="3079"/>
      <c r="E32" s="3095">
        <f>'加算措置(みどり加算)'!E35</f>
        <v>0</v>
      </c>
      <c r="F32" s="3096"/>
      <c r="G32" s="3095">
        <f>'加算措置(みどり加算)'!G35</f>
        <v>0</v>
      </c>
      <c r="H32" s="3096"/>
      <c r="I32" s="3095">
        <f>'加算措置(みどり加算)'!I35</f>
        <v>0</v>
      </c>
      <c r="J32" s="3096"/>
      <c r="K32" s="3095">
        <f>'加算措置(みどり加算)'!K35</f>
        <v>0</v>
      </c>
      <c r="L32" s="3096"/>
      <c r="M32" s="3095">
        <f>'加算措置(みどり加算)'!M35</f>
        <v>0</v>
      </c>
      <c r="N32" s="3096"/>
      <c r="O32" s="3099">
        <v>3000</v>
      </c>
      <c r="P32" s="3100"/>
      <c r="Q32" s="3075" t="s">
        <v>65</v>
      </c>
      <c r="R32" s="3076"/>
      <c r="S32" s="2355">
        <f>E32*O32/10</f>
        <v>0</v>
      </c>
      <c r="T32" s="2356"/>
      <c r="U32" s="2357"/>
      <c r="V32" s="2355">
        <f>G32*O32/10</f>
        <v>0</v>
      </c>
      <c r="W32" s="2356"/>
      <c r="X32" s="2357"/>
      <c r="Y32" s="2355">
        <f>I32*O32/10</f>
        <v>0</v>
      </c>
      <c r="Z32" s="2356"/>
      <c r="AA32" s="2357"/>
      <c r="AB32" s="2355">
        <f>K32*O32/10</f>
        <v>0</v>
      </c>
      <c r="AC32" s="2356"/>
      <c r="AD32" s="2357"/>
      <c r="AE32" s="2355">
        <f>M32*O32/10</f>
        <v>0</v>
      </c>
      <c r="AF32" s="2356"/>
      <c r="AG32" s="2357"/>
      <c r="AH32" s="3089"/>
      <c r="AI32" s="3090"/>
      <c r="AJ32" s="3090"/>
      <c r="AK32" s="3091"/>
    </row>
    <row r="33" spans="2:39" s="7" customFormat="1" ht="19.5" customHeight="1" x14ac:dyDescent="0.15">
      <c r="B33" s="3079"/>
      <c r="C33" s="3079"/>
      <c r="D33" s="3079"/>
      <c r="E33" s="3097"/>
      <c r="F33" s="3098"/>
      <c r="G33" s="3097"/>
      <c r="H33" s="3098"/>
      <c r="I33" s="3097"/>
      <c r="J33" s="3098"/>
      <c r="K33" s="3097"/>
      <c r="L33" s="3098"/>
      <c r="M33" s="3097"/>
      <c r="N33" s="3098"/>
      <c r="O33" s="3101"/>
      <c r="P33" s="3102"/>
      <c r="Q33" s="3077"/>
      <c r="R33" s="3078"/>
      <c r="S33" s="2387"/>
      <c r="T33" s="2388"/>
      <c r="U33" s="2389"/>
      <c r="V33" s="2387"/>
      <c r="W33" s="2388"/>
      <c r="X33" s="2389"/>
      <c r="Y33" s="2387"/>
      <c r="Z33" s="2388"/>
      <c r="AA33" s="2389"/>
      <c r="AB33" s="2387"/>
      <c r="AC33" s="2388"/>
      <c r="AD33" s="2389"/>
      <c r="AE33" s="2387"/>
      <c r="AF33" s="2388"/>
      <c r="AG33" s="2389"/>
      <c r="AH33" s="3092"/>
      <c r="AI33" s="3093"/>
      <c r="AJ33" s="3093"/>
      <c r="AK33" s="3094"/>
    </row>
    <row r="34" spans="2:39" s="7" customFormat="1" ht="18" customHeight="1" x14ac:dyDescent="0.15">
      <c r="B34" s="3079" t="s">
        <v>4670</v>
      </c>
      <c r="C34" s="3079"/>
      <c r="D34" s="3079"/>
      <c r="E34" s="3095">
        <f>'加算措置(みどり加算)'!E37</f>
        <v>0</v>
      </c>
      <c r="F34" s="3096"/>
      <c r="G34" s="3095">
        <f>'加算措置(みどり加算)'!G37</f>
        <v>0</v>
      </c>
      <c r="H34" s="3096"/>
      <c r="I34" s="3095">
        <f>'加算措置(みどり加算)'!I37</f>
        <v>0</v>
      </c>
      <c r="J34" s="3096"/>
      <c r="K34" s="3095">
        <f>'加算措置(みどり加算)'!K37</f>
        <v>0</v>
      </c>
      <c r="L34" s="3096"/>
      <c r="M34" s="3095">
        <f>'加算措置(みどり加算)'!M37</f>
        <v>0</v>
      </c>
      <c r="N34" s="3096"/>
      <c r="O34" s="3099">
        <v>4000</v>
      </c>
      <c r="P34" s="3100"/>
      <c r="Q34" s="3075" t="s">
        <v>65</v>
      </c>
      <c r="R34" s="3076"/>
      <c r="S34" s="2355">
        <f>E34*O34/10</f>
        <v>0</v>
      </c>
      <c r="T34" s="2356"/>
      <c r="U34" s="2357"/>
      <c r="V34" s="2355">
        <f>G34*O34/10</f>
        <v>0</v>
      </c>
      <c r="W34" s="2356"/>
      <c r="X34" s="2357"/>
      <c r="Y34" s="2355">
        <f>I34*O34/10</f>
        <v>0</v>
      </c>
      <c r="Z34" s="2356"/>
      <c r="AA34" s="2357"/>
      <c r="AB34" s="2355">
        <f>K34*O34/10</f>
        <v>0</v>
      </c>
      <c r="AC34" s="2356"/>
      <c r="AD34" s="2357"/>
      <c r="AE34" s="2355">
        <f>M34*O34/10</f>
        <v>0</v>
      </c>
      <c r="AF34" s="2356"/>
      <c r="AG34" s="2357"/>
      <c r="AH34" s="3089"/>
      <c r="AI34" s="3090"/>
      <c r="AJ34" s="3090"/>
      <c r="AK34" s="3091"/>
    </row>
    <row r="35" spans="2:39" s="7" customFormat="1" ht="22.5" customHeight="1" x14ac:dyDescent="0.15">
      <c r="B35" s="3079"/>
      <c r="C35" s="3079"/>
      <c r="D35" s="3079"/>
      <c r="E35" s="3097"/>
      <c r="F35" s="3098"/>
      <c r="G35" s="3097"/>
      <c r="H35" s="3098"/>
      <c r="I35" s="3097"/>
      <c r="J35" s="3098"/>
      <c r="K35" s="3097"/>
      <c r="L35" s="3098"/>
      <c r="M35" s="3097"/>
      <c r="N35" s="3098"/>
      <c r="O35" s="3101"/>
      <c r="P35" s="3102"/>
      <c r="Q35" s="3077"/>
      <c r="R35" s="3078"/>
      <c r="S35" s="2387"/>
      <c r="T35" s="2388"/>
      <c r="U35" s="2389"/>
      <c r="V35" s="2387"/>
      <c r="W35" s="2388"/>
      <c r="X35" s="2389"/>
      <c r="Y35" s="2387"/>
      <c r="Z35" s="2388"/>
      <c r="AA35" s="2389"/>
      <c r="AB35" s="2387"/>
      <c r="AC35" s="2388"/>
      <c r="AD35" s="2389"/>
      <c r="AE35" s="2387"/>
      <c r="AF35" s="2388"/>
      <c r="AG35" s="2389"/>
      <c r="AH35" s="3092"/>
      <c r="AI35" s="3093"/>
      <c r="AJ35" s="3093"/>
      <c r="AK35" s="3094"/>
    </row>
    <row r="36" spans="2:39" s="7" customFormat="1" ht="18" customHeight="1" x14ac:dyDescent="0.15">
      <c r="B36" s="3079" t="s">
        <v>4671</v>
      </c>
      <c r="C36" s="3079"/>
      <c r="D36" s="3079"/>
      <c r="E36" s="3095">
        <f>'加算措置(みどり加算)'!E39</f>
        <v>0</v>
      </c>
      <c r="F36" s="3096"/>
      <c r="G36" s="3095">
        <f>'加算措置(みどり加算)'!G39</f>
        <v>0</v>
      </c>
      <c r="H36" s="3096"/>
      <c r="I36" s="3095">
        <f>'加算措置(みどり加算)'!I39</f>
        <v>0</v>
      </c>
      <c r="J36" s="3096"/>
      <c r="K36" s="3095">
        <f>'加算措置(みどり加算)'!K39</f>
        <v>0</v>
      </c>
      <c r="L36" s="3096"/>
      <c r="M36" s="3095">
        <f>'加算措置(みどり加算)'!M39</f>
        <v>0</v>
      </c>
      <c r="N36" s="3096"/>
      <c r="O36" s="3099">
        <v>3000</v>
      </c>
      <c r="P36" s="3100"/>
      <c r="Q36" s="3075" t="s">
        <v>65</v>
      </c>
      <c r="R36" s="3076"/>
      <c r="S36" s="2355">
        <f>E36*O36/10</f>
        <v>0</v>
      </c>
      <c r="T36" s="2356"/>
      <c r="U36" s="2357"/>
      <c r="V36" s="2355">
        <f>G36*O36/10</f>
        <v>0</v>
      </c>
      <c r="W36" s="2356"/>
      <c r="X36" s="2357"/>
      <c r="Y36" s="2355">
        <f>I36*O36/10</f>
        <v>0</v>
      </c>
      <c r="Z36" s="2356"/>
      <c r="AA36" s="2357"/>
      <c r="AB36" s="2355">
        <f>K36*O36/10</f>
        <v>0</v>
      </c>
      <c r="AC36" s="2356"/>
      <c r="AD36" s="2357"/>
      <c r="AE36" s="2355">
        <f>M36*O36/10</f>
        <v>0</v>
      </c>
      <c r="AF36" s="2356"/>
      <c r="AG36" s="2357"/>
      <c r="AH36" s="3089"/>
      <c r="AI36" s="3090"/>
      <c r="AJ36" s="3090"/>
      <c r="AK36" s="3091"/>
    </row>
    <row r="37" spans="2:39" s="7" customFormat="1" ht="22.5" customHeight="1" thickBot="1" x14ac:dyDescent="0.2">
      <c r="B37" s="3079"/>
      <c r="C37" s="3079"/>
      <c r="D37" s="3079"/>
      <c r="E37" s="3097"/>
      <c r="F37" s="3098"/>
      <c r="G37" s="3097"/>
      <c r="H37" s="3098"/>
      <c r="I37" s="3097"/>
      <c r="J37" s="3098"/>
      <c r="K37" s="3097"/>
      <c r="L37" s="3098"/>
      <c r="M37" s="3097"/>
      <c r="N37" s="3098"/>
      <c r="O37" s="3101"/>
      <c r="P37" s="3102"/>
      <c r="Q37" s="3077"/>
      <c r="R37" s="3078"/>
      <c r="S37" s="2387"/>
      <c r="T37" s="2388"/>
      <c r="U37" s="2389"/>
      <c r="V37" s="2387"/>
      <c r="W37" s="2388"/>
      <c r="X37" s="2389"/>
      <c r="Y37" s="2387"/>
      <c r="Z37" s="2388"/>
      <c r="AA37" s="2389"/>
      <c r="AB37" s="2387"/>
      <c r="AC37" s="2388"/>
      <c r="AD37" s="2389"/>
      <c r="AE37" s="2387"/>
      <c r="AF37" s="2388"/>
      <c r="AG37" s="2389"/>
      <c r="AH37" s="3092"/>
      <c r="AI37" s="3093"/>
      <c r="AJ37" s="3093"/>
      <c r="AK37" s="3094"/>
    </row>
    <row r="38" spans="2:39" s="7" customFormat="1" ht="19.5" customHeight="1" thickTop="1" x14ac:dyDescent="0.45">
      <c r="B38" s="3080" t="s">
        <v>71</v>
      </c>
      <c r="C38" s="3081"/>
      <c r="D38" s="3082"/>
      <c r="E38" s="3087">
        <f>SUM(E26:F37)</f>
        <v>0</v>
      </c>
      <c r="F38" s="3088"/>
      <c r="G38" s="3087">
        <f>SUM(G26:H37)</f>
        <v>0</v>
      </c>
      <c r="H38" s="3088"/>
      <c r="I38" s="3087">
        <f>SUM(I26:J37)</f>
        <v>0</v>
      </c>
      <c r="J38" s="3088"/>
      <c r="K38" s="3087">
        <f>SUM(K26:L37)</f>
        <v>0</v>
      </c>
      <c r="L38" s="3088"/>
      <c r="M38" s="3087">
        <f>SUM(M26:N37)</f>
        <v>0</v>
      </c>
      <c r="N38" s="3088"/>
      <c r="O38" s="3063"/>
      <c r="P38" s="3064"/>
      <c r="Q38" s="3064"/>
      <c r="R38" s="1004"/>
      <c r="S38" s="2372">
        <f>SUM(S26:U37)</f>
        <v>0</v>
      </c>
      <c r="T38" s="2373"/>
      <c r="U38" s="2373"/>
      <c r="V38" s="2372">
        <f>SUM(V26:X37)</f>
        <v>0</v>
      </c>
      <c r="W38" s="2373"/>
      <c r="X38" s="2373"/>
      <c r="Y38" s="2372">
        <f>SUM(Y26:AA37)</f>
        <v>0</v>
      </c>
      <c r="Z38" s="2373"/>
      <c r="AA38" s="2373"/>
      <c r="AB38" s="2372">
        <f>SUM(AB26:AD37)</f>
        <v>0</v>
      </c>
      <c r="AC38" s="2373"/>
      <c r="AD38" s="2373"/>
      <c r="AE38" s="2372">
        <f>SUM(AE26:AG37)</f>
        <v>0</v>
      </c>
      <c r="AF38" s="2373"/>
      <c r="AG38" s="2373"/>
      <c r="AH38" s="3058"/>
      <c r="AI38" s="3059"/>
      <c r="AJ38" s="3059"/>
      <c r="AK38" s="3060"/>
    </row>
    <row r="39" spans="2:39" ht="12.95" customHeight="1" x14ac:dyDescent="0.4">
      <c r="B39" s="1005"/>
      <c r="C39" s="1005"/>
      <c r="D39" s="1005"/>
      <c r="E39" s="1006"/>
      <c r="F39" s="1006"/>
      <c r="G39" s="1006"/>
      <c r="H39" s="1006"/>
      <c r="I39" s="1006"/>
      <c r="J39" s="1006"/>
      <c r="K39" s="1006"/>
      <c r="L39" s="1006"/>
      <c r="M39" s="1006"/>
      <c r="N39" s="1006"/>
      <c r="O39" s="1007"/>
      <c r="P39" s="1007"/>
      <c r="Q39" s="1007"/>
      <c r="R39" s="1008"/>
      <c r="S39" s="1009"/>
      <c r="T39" s="1009"/>
      <c r="U39" s="1009"/>
      <c r="V39" s="1009"/>
      <c r="W39" s="1009"/>
      <c r="X39" s="1009"/>
      <c r="Y39" s="1009"/>
      <c r="Z39" s="1009"/>
      <c r="AA39" s="1009"/>
      <c r="AB39" s="1009"/>
      <c r="AC39" s="1009"/>
      <c r="AD39" s="1009"/>
      <c r="AE39" s="1009"/>
      <c r="AF39" s="1009"/>
      <c r="AG39" s="1009"/>
      <c r="AH39" s="1010"/>
      <c r="AI39" s="1010"/>
      <c r="AJ39" s="1010"/>
      <c r="AK39" s="1010"/>
    </row>
    <row r="40" spans="2:39" ht="19.5" customHeight="1" x14ac:dyDescent="0.15">
      <c r="B40" s="617" t="s">
        <v>4847</v>
      </c>
      <c r="C40" s="605"/>
      <c r="D40" s="605"/>
      <c r="E40" s="605"/>
      <c r="F40" s="605"/>
      <c r="G40" s="1011"/>
      <c r="H40" s="1011"/>
      <c r="I40" s="1011"/>
      <c r="J40" s="1011"/>
      <c r="K40" s="451"/>
      <c r="L40" s="451"/>
      <c r="M40" s="605"/>
      <c r="N40" s="605"/>
      <c r="O40" s="605"/>
      <c r="P40" s="605"/>
      <c r="Q40" s="605"/>
      <c r="R40" s="451"/>
      <c r="S40" s="451"/>
      <c r="T40" s="451"/>
      <c r="U40" s="451"/>
      <c r="V40" s="451"/>
      <c r="W40" s="451"/>
      <c r="X40" s="451"/>
      <c r="Y40" s="451"/>
      <c r="Z40" s="451"/>
      <c r="AA40" s="451"/>
      <c r="AB40" s="451"/>
      <c r="AC40" s="451"/>
      <c r="AD40" s="451"/>
      <c r="AE40" s="451"/>
      <c r="AF40" s="451"/>
      <c r="AG40" s="451"/>
      <c r="AH40" s="451"/>
      <c r="AI40" s="451"/>
      <c r="AJ40" s="451"/>
      <c r="AK40" s="451"/>
    </row>
    <row r="41" spans="2:39" ht="19.5" customHeight="1" x14ac:dyDescent="0.15">
      <c r="B41" s="3121" t="s">
        <v>4868</v>
      </c>
      <c r="C41" s="3121"/>
      <c r="D41" s="3121"/>
      <c r="E41" s="3121"/>
      <c r="F41" s="3121"/>
      <c r="G41" s="3121"/>
      <c r="H41" s="3121"/>
      <c r="I41" s="3121"/>
      <c r="J41" s="3121"/>
      <c r="K41" s="3121"/>
      <c r="L41" s="3121"/>
      <c r="M41" s="3121"/>
      <c r="N41" s="3121"/>
      <c r="O41" s="3121"/>
      <c r="P41" s="3121"/>
      <c r="Q41" s="3121"/>
      <c r="R41" s="3121"/>
      <c r="S41" s="3121"/>
      <c r="T41" s="3121"/>
      <c r="U41" s="3121"/>
      <c r="V41" s="3121"/>
      <c r="W41" s="451"/>
      <c r="X41" s="451"/>
      <c r="Y41" s="451"/>
      <c r="Z41" s="451"/>
      <c r="AA41" s="451"/>
      <c r="AB41" s="451"/>
      <c r="AC41" s="451"/>
      <c r="AD41" s="451"/>
      <c r="AE41" s="451"/>
      <c r="AF41" s="451"/>
      <c r="AG41" s="451"/>
      <c r="AH41" s="451"/>
      <c r="AI41" s="451"/>
      <c r="AJ41" s="451"/>
      <c r="AK41" s="451"/>
    </row>
    <row r="42" spans="2:39" ht="30" customHeight="1" x14ac:dyDescent="0.15">
      <c r="B42" s="2102" t="s">
        <v>4816</v>
      </c>
      <c r="C42" s="2103"/>
      <c r="D42" s="2104"/>
      <c r="E42" s="2405" t="s">
        <v>4676</v>
      </c>
      <c r="F42" s="2406"/>
      <c r="G42" s="2405" t="s">
        <v>4677</v>
      </c>
      <c r="H42" s="2406"/>
      <c r="I42" s="2405" t="s">
        <v>4678</v>
      </c>
      <c r="J42" s="2406"/>
      <c r="K42" s="2405" t="s">
        <v>4679</v>
      </c>
      <c r="L42" s="2406"/>
      <c r="M42" s="2405" t="s">
        <v>4680</v>
      </c>
      <c r="N42" s="2406"/>
      <c r="O42" s="2102" t="s">
        <v>62</v>
      </c>
      <c r="P42" s="2103"/>
      <c r="Q42" s="2103"/>
      <c r="R42" s="2104"/>
      <c r="S42" s="2102" t="s">
        <v>4906</v>
      </c>
      <c r="T42" s="2103"/>
      <c r="U42" s="2103"/>
      <c r="V42" s="2102" t="s">
        <v>4907</v>
      </c>
      <c r="W42" s="2103"/>
      <c r="X42" s="2103"/>
      <c r="Y42" s="2102" t="s">
        <v>4908</v>
      </c>
      <c r="Z42" s="2103"/>
      <c r="AA42" s="2103"/>
      <c r="AB42" s="2102" t="s">
        <v>4909</v>
      </c>
      <c r="AC42" s="2103"/>
      <c r="AD42" s="2103"/>
      <c r="AE42" s="2102" t="s">
        <v>4910</v>
      </c>
      <c r="AF42" s="2103"/>
      <c r="AG42" s="2103"/>
      <c r="AH42" s="2102" t="s">
        <v>172</v>
      </c>
      <c r="AI42" s="2103"/>
      <c r="AJ42" s="2103"/>
      <c r="AK42" s="2104"/>
      <c r="AM42" s="2085"/>
    </row>
    <row r="43" spans="2:39" ht="30" customHeight="1" x14ac:dyDescent="0.15">
      <c r="B43" s="2393"/>
      <c r="C43" s="2394"/>
      <c r="D43" s="2395"/>
      <c r="E43" s="3003"/>
      <c r="F43" s="3004"/>
      <c r="G43" s="3003"/>
      <c r="H43" s="3004"/>
      <c r="I43" s="3003"/>
      <c r="J43" s="3004"/>
      <c r="K43" s="3003"/>
      <c r="L43" s="3004"/>
      <c r="M43" s="3003"/>
      <c r="N43" s="3004"/>
      <c r="O43" s="2393"/>
      <c r="P43" s="2394"/>
      <c r="Q43" s="2394"/>
      <c r="R43" s="2395"/>
      <c r="S43" s="2393"/>
      <c r="T43" s="2394"/>
      <c r="U43" s="2394"/>
      <c r="V43" s="2393"/>
      <c r="W43" s="2394"/>
      <c r="X43" s="2394"/>
      <c r="Y43" s="2393"/>
      <c r="Z43" s="2394"/>
      <c r="AA43" s="2394"/>
      <c r="AB43" s="2393"/>
      <c r="AC43" s="2394"/>
      <c r="AD43" s="2394"/>
      <c r="AE43" s="2393"/>
      <c r="AF43" s="2394"/>
      <c r="AG43" s="2394"/>
      <c r="AH43" s="2393"/>
      <c r="AI43" s="2394"/>
      <c r="AJ43" s="2394"/>
      <c r="AK43" s="2395"/>
      <c r="AM43" s="2085"/>
    </row>
    <row r="44" spans="2:39" s="7" customFormat="1" ht="12.95" customHeight="1" x14ac:dyDescent="0.15">
      <c r="B44" s="3079" t="s">
        <v>4666</v>
      </c>
      <c r="C44" s="3079"/>
      <c r="D44" s="3079"/>
      <c r="E44" s="2375">
        <v>0</v>
      </c>
      <c r="F44" s="2376"/>
      <c r="G44" s="2375">
        <v>0</v>
      </c>
      <c r="H44" s="2376"/>
      <c r="I44" s="2375">
        <v>0</v>
      </c>
      <c r="J44" s="2376"/>
      <c r="K44" s="2375">
        <v>0</v>
      </c>
      <c r="L44" s="2376"/>
      <c r="M44" s="2375">
        <v>0</v>
      </c>
      <c r="N44" s="2376"/>
      <c r="O44" s="3071">
        <v>800</v>
      </c>
      <c r="P44" s="3072"/>
      <c r="Q44" s="3075" t="s">
        <v>65</v>
      </c>
      <c r="R44" s="3076"/>
      <c r="S44" s="2355">
        <f>E44*O44/10</f>
        <v>0</v>
      </c>
      <c r="T44" s="2356"/>
      <c r="U44" s="2357"/>
      <c r="V44" s="2355">
        <f>G44*O44/10</f>
        <v>0</v>
      </c>
      <c r="W44" s="2356"/>
      <c r="X44" s="2357"/>
      <c r="Y44" s="2355">
        <f>I44*O44/10</f>
        <v>0</v>
      </c>
      <c r="Z44" s="2356"/>
      <c r="AA44" s="2357"/>
      <c r="AB44" s="2355">
        <f>K44*O44/10</f>
        <v>0</v>
      </c>
      <c r="AC44" s="2356"/>
      <c r="AD44" s="2357"/>
      <c r="AE44" s="2355">
        <f>M44*O44/10</f>
        <v>0</v>
      </c>
      <c r="AF44" s="2356"/>
      <c r="AG44" s="2357"/>
      <c r="AH44" s="3065"/>
      <c r="AI44" s="3066"/>
      <c r="AJ44" s="3066"/>
      <c r="AK44" s="3067"/>
    </row>
    <row r="45" spans="2:39" s="7" customFormat="1" ht="19.5" customHeight="1" x14ac:dyDescent="0.15">
      <c r="B45" s="3079"/>
      <c r="C45" s="3079"/>
      <c r="D45" s="3079"/>
      <c r="E45" s="2396"/>
      <c r="F45" s="2397"/>
      <c r="G45" s="2396"/>
      <c r="H45" s="2397"/>
      <c r="I45" s="2396"/>
      <c r="J45" s="2397"/>
      <c r="K45" s="2396"/>
      <c r="L45" s="2397"/>
      <c r="M45" s="2396"/>
      <c r="N45" s="2397"/>
      <c r="O45" s="3073"/>
      <c r="P45" s="3074"/>
      <c r="Q45" s="3077"/>
      <c r="R45" s="3078"/>
      <c r="S45" s="2387"/>
      <c r="T45" s="2388"/>
      <c r="U45" s="2389"/>
      <c r="V45" s="2387"/>
      <c r="W45" s="2388"/>
      <c r="X45" s="2389"/>
      <c r="Y45" s="2387"/>
      <c r="Z45" s="2388"/>
      <c r="AA45" s="2389"/>
      <c r="AB45" s="2387"/>
      <c r="AC45" s="2388"/>
      <c r="AD45" s="2389"/>
      <c r="AE45" s="2387"/>
      <c r="AF45" s="2388"/>
      <c r="AG45" s="2389"/>
      <c r="AH45" s="3084"/>
      <c r="AI45" s="3085"/>
      <c r="AJ45" s="3085"/>
      <c r="AK45" s="3086"/>
    </row>
    <row r="46" spans="2:39" s="7" customFormat="1" ht="12.95" customHeight="1" x14ac:dyDescent="0.15">
      <c r="B46" s="3079" t="s">
        <v>4667</v>
      </c>
      <c r="C46" s="3079"/>
      <c r="D46" s="3079"/>
      <c r="E46" s="2375">
        <v>0</v>
      </c>
      <c r="F46" s="2376"/>
      <c r="G46" s="2375">
        <v>0</v>
      </c>
      <c r="H46" s="2376"/>
      <c r="I46" s="2375">
        <v>0</v>
      </c>
      <c r="J46" s="2376"/>
      <c r="K46" s="2375">
        <v>0</v>
      </c>
      <c r="L46" s="2376"/>
      <c r="M46" s="2375">
        <v>0</v>
      </c>
      <c r="N46" s="2376"/>
      <c r="O46" s="3071">
        <v>4000</v>
      </c>
      <c r="P46" s="3072"/>
      <c r="Q46" s="3075" t="s">
        <v>65</v>
      </c>
      <c r="R46" s="3076"/>
      <c r="S46" s="2355">
        <f>E46*O46/10</f>
        <v>0</v>
      </c>
      <c r="T46" s="2356"/>
      <c r="U46" s="2357"/>
      <c r="V46" s="2355">
        <f>G46*O46/10</f>
        <v>0</v>
      </c>
      <c r="W46" s="2356"/>
      <c r="X46" s="2357"/>
      <c r="Y46" s="2355">
        <f>I46*O46/10</f>
        <v>0</v>
      </c>
      <c r="Z46" s="2356"/>
      <c r="AA46" s="2357"/>
      <c r="AB46" s="2355">
        <f>K46*O46/10</f>
        <v>0</v>
      </c>
      <c r="AC46" s="2356"/>
      <c r="AD46" s="2357"/>
      <c r="AE46" s="2355">
        <f>M46*O46/10</f>
        <v>0</v>
      </c>
      <c r="AF46" s="2356"/>
      <c r="AG46" s="2357"/>
      <c r="AH46" s="3065"/>
      <c r="AI46" s="3066"/>
      <c r="AJ46" s="3066"/>
      <c r="AK46" s="3067"/>
    </row>
    <row r="47" spans="2:39" s="7" customFormat="1" ht="19.5" customHeight="1" x14ac:dyDescent="0.15">
      <c r="B47" s="3079"/>
      <c r="C47" s="3079"/>
      <c r="D47" s="3079"/>
      <c r="E47" s="2396"/>
      <c r="F47" s="2397"/>
      <c r="G47" s="2396"/>
      <c r="H47" s="2397"/>
      <c r="I47" s="2396"/>
      <c r="J47" s="2397"/>
      <c r="K47" s="2396"/>
      <c r="L47" s="2397"/>
      <c r="M47" s="2396"/>
      <c r="N47" s="2397"/>
      <c r="O47" s="3073"/>
      <c r="P47" s="3074"/>
      <c r="Q47" s="3077"/>
      <c r="R47" s="3078"/>
      <c r="S47" s="2387"/>
      <c r="T47" s="2388"/>
      <c r="U47" s="2389"/>
      <c r="V47" s="2387"/>
      <c r="W47" s="2388"/>
      <c r="X47" s="2389"/>
      <c r="Y47" s="2387"/>
      <c r="Z47" s="2388"/>
      <c r="AA47" s="2389"/>
      <c r="AB47" s="2387"/>
      <c r="AC47" s="2388"/>
      <c r="AD47" s="2389"/>
      <c r="AE47" s="2387"/>
      <c r="AF47" s="2388"/>
      <c r="AG47" s="2389"/>
      <c r="AH47" s="3084"/>
      <c r="AI47" s="3085"/>
      <c r="AJ47" s="3085"/>
      <c r="AK47" s="3086"/>
    </row>
    <row r="48" spans="2:39" s="7" customFormat="1" ht="12.95" customHeight="1" x14ac:dyDescent="0.15">
      <c r="B48" s="3079" t="s">
        <v>4668</v>
      </c>
      <c r="C48" s="3079"/>
      <c r="D48" s="3079"/>
      <c r="E48" s="2375">
        <v>0</v>
      </c>
      <c r="F48" s="2376"/>
      <c r="G48" s="2375">
        <v>0</v>
      </c>
      <c r="H48" s="2376"/>
      <c r="I48" s="2375">
        <v>0</v>
      </c>
      <c r="J48" s="2376"/>
      <c r="K48" s="2375">
        <v>0</v>
      </c>
      <c r="L48" s="2376"/>
      <c r="M48" s="2375">
        <v>0</v>
      </c>
      <c r="N48" s="2376"/>
      <c r="O48" s="3071">
        <v>8000</v>
      </c>
      <c r="P48" s="3072"/>
      <c r="Q48" s="3075" t="s">
        <v>65</v>
      </c>
      <c r="R48" s="3076"/>
      <c r="S48" s="2355">
        <f>E48*O48/10</f>
        <v>0</v>
      </c>
      <c r="T48" s="2356"/>
      <c r="U48" s="2357"/>
      <c r="V48" s="2355">
        <f>G48*O48/10</f>
        <v>0</v>
      </c>
      <c r="W48" s="2356"/>
      <c r="X48" s="2357"/>
      <c r="Y48" s="2355">
        <f>I48*O48/10</f>
        <v>0</v>
      </c>
      <c r="Z48" s="2356"/>
      <c r="AA48" s="2357"/>
      <c r="AB48" s="2355">
        <f>K48*O48/10</f>
        <v>0</v>
      </c>
      <c r="AC48" s="2356"/>
      <c r="AD48" s="2357"/>
      <c r="AE48" s="2355">
        <f>M48*O48/10</f>
        <v>0</v>
      </c>
      <c r="AF48" s="2356"/>
      <c r="AG48" s="2357"/>
      <c r="AH48" s="3065"/>
      <c r="AI48" s="3066"/>
      <c r="AJ48" s="3066"/>
      <c r="AK48" s="3067"/>
    </row>
    <row r="49" spans="2:37" s="7" customFormat="1" ht="19.5" customHeight="1" x14ac:dyDescent="0.15">
      <c r="B49" s="3083"/>
      <c r="C49" s="3083"/>
      <c r="D49" s="3083"/>
      <c r="E49" s="2396"/>
      <c r="F49" s="2397"/>
      <c r="G49" s="2396"/>
      <c r="H49" s="2397"/>
      <c r="I49" s="2396"/>
      <c r="J49" s="2397"/>
      <c r="K49" s="2396"/>
      <c r="L49" s="2397"/>
      <c r="M49" s="2396"/>
      <c r="N49" s="2397"/>
      <c r="O49" s="3073"/>
      <c r="P49" s="3074"/>
      <c r="Q49" s="3077"/>
      <c r="R49" s="3078"/>
      <c r="S49" s="2387"/>
      <c r="T49" s="2388"/>
      <c r="U49" s="2389"/>
      <c r="V49" s="2387"/>
      <c r="W49" s="2388"/>
      <c r="X49" s="2389"/>
      <c r="Y49" s="2387"/>
      <c r="Z49" s="2388"/>
      <c r="AA49" s="2389"/>
      <c r="AB49" s="2387"/>
      <c r="AC49" s="2388"/>
      <c r="AD49" s="2389"/>
      <c r="AE49" s="2387"/>
      <c r="AF49" s="2388"/>
      <c r="AG49" s="2389"/>
      <c r="AH49" s="3068"/>
      <c r="AI49" s="3069"/>
      <c r="AJ49" s="3069"/>
      <c r="AK49" s="3070"/>
    </row>
    <row r="50" spans="2:37" s="7" customFormat="1" ht="12.95" customHeight="1" x14ac:dyDescent="0.15">
      <c r="B50" s="3079" t="s">
        <v>4669</v>
      </c>
      <c r="C50" s="3079"/>
      <c r="D50" s="3079"/>
      <c r="E50" s="2375">
        <v>0</v>
      </c>
      <c r="F50" s="2376"/>
      <c r="G50" s="2375">
        <v>0</v>
      </c>
      <c r="H50" s="2376"/>
      <c r="I50" s="2375">
        <v>0</v>
      </c>
      <c r="J50" s="2376"/>
      <c r="K50" s="2375">
        <v>0</v>
      </c>
      <c r="L50" s="2376"/>
      <c r="M50" s="2375">
        <v>0</v>
      </c>
      <c r="N50" s="2376"/>
      <c r="O50" s="3071">
        <v>3000</v>
      </c>
      <c r="P50" s="3072"/>
      <c r="Q50" s="3075" t="s">
        <v>65</v>
      </c>
      <c r="R50" s="3076"/>
      <c r="S50" s="2355">
        <f>E50*O50/10</f>
        <v>0</v>
      </c>
      <c r="T50" s="2356"/>
      <c r="U50" s="2357"/>
      <c r="V50" s="2355">
        <f>G50*O50/10</f>
        <v>0</v>
      </c>
      <c r="W50" s="2356"/>
      <c r="X50" s="2357"/>
      <c r="Y50" s="2355">
        <f>I50*O50/10</f>
        <v>0</v>
      </c>
      <c r="Z50" s="2356"/>
      <c r="AA50" s="2357"/>
      <c r="AB50" s="2355">
        <f>K50*O50/10</f>
        <v>0</v>
      </c>
      <c r="AC50" s="2356"/>
      <c r="AD50" s="2357"/>
      <c r="AE50" s="2355">
        <f>M50*O50/10</f>
        <v>0</v>
      </c>
      <c r="AF50" s="2356"/>
      <c r="AG50" s="2357"/>
      <c r="AH50" s="3065"/>
      <c r="AI50" s="3066"/>
      <c r="AJ50" s="3066"/>
      <c r="AK50" s="3067"/>
    </row>
    <row r="51" spans="2:37" s="7" customFormat="1" ht="19.5" customHeight="1" x14ac:dyDescent="0.15">
      <c r="B51" s="3079"/>
      <c r="C51" s="3079"/>
      <c r="D51" s="3079"/>
      <c r="E51" s="2396"/>
      <c r="F51" s="2397"/>
      <c r="G51" s="2396"/>
      <c r="H51" s="2397"/>
      <c r="I51" s="2396"/>
      <c r="J51" s="2397"/>
      <c r="K51" s="2396"/>
      <c r="L51" s="2397"/>
      <c r="M51" s="2396"/>
      <c r="N51" s="2397"/>
      <c r="O51" s="3073"/>
      <c r="P51" s="3074"/>
      <c r="Q51" s="3077"/>
      <c r="R51" s="3078"/>
      <c r="S51" s="2387"/>
      <c r="T51" s="2388"/>
      <c r="U51" s="2389"/>
      <c r="V51" s="2387"/>
      <c r="W51" s="2388"/>
      <c r="X51" s="2389"/>
      <c r="Y51" s="2387"/>
      <c r="Z51" s="2388"/>
      <c r="AA51" s="2389"/>
      <c r="AB51" s="2387"/>
      <c r="AC51" s="2388"/>
      <c r="AD51" s="2389"/>
      <c r="AE51" s="2387"/>
      <c r="AF51" s="2388"/>
      <c r="AG51" s="2389"/>
      <c r="AH51" s="3068"/>
      <c r="AI51" s="3069"/>
      <c r="AJ51" s="3069"/>
      <c r="AK51" s="3070"/>
    </row>
    <row r="52" spans="2:37" s="7" customFormat="1" ht="18" customHeight="1" x14ac:dyDescent="0.15">
      <c r="B52" s="3079" t="s">
        <v>4670</v>
      </c>
      <c r="C52" s="3079"/>
      <c r="D52" s="3079"/>
      <c r="E52" s="2375">
        <v>0</v>
      </c>
      <c r="F52" s="2376"/>
      <c r="G52" s="2375">
        <v>0</v>
      </c>
      <c r="H52" s="2376"/>
      <c r="I52" s="2375">
        <v>0</v>
      </c>
      <c r="J52" s="2376"/>
      <c r="K52" s="2375">
        <v>0</v>
      </c>
      <c r="L52" s="2376"/>
      <c r="M52" s="2375">
        <v>0</v>
      </c>
      <c r="N52" s="2376"/>
      <c r="O52" s="3071">
        <v>4000</v>
      </c>
      <c r="P52" s="3072"/>
      <c r="Q52" s="3075" t="s">
        <v>65</v>
      </c>
      <c r="R52" s="3076"/>
      <c r="S52" s="2355">
        <f>E52*O52/10</f>
        <v>0</v>
      </c>
      <c r="T52" s="2356"/>
      <c r="U52" s="2357"/>
      <c r="V52" s="2355">
        <f>G52*O52/10</f>
        <v>0</v>
      </c>
      <c r="W52" s="2356"/>
      <c r="X52" s="2357"/>
      <c r="Y52" s="2355">
        <f>I52*O52/10</f>
        <v>0</v>
      </c>
      <c r="Z52" s="2356"/>
      <c r="AA52" s="2357"/>
      <c r="AB52" s="2355">
        <f>K52*O52/10</f>
        <v>0</v>
      </c>
      <c r="AC52" s="2356"/>
      <c r="AD52" s="2357"/>
      <c r="AE52" s="2355">
        <f>M52*O52/10</f>
        <v>0</v>
      </c>
      <c r="AF52" s="2356"/>
      <c r="AG52" s="2357"/>
      <c r="AH52" s="3065"/>
      <c r="AI52" s="3066"/>
      <c r="AJ52" s="3066"/>
      <c r="AK52" s="3067"/>
    </row>
    <row r="53" spans="2:37" s="7" customFormat="1" ht="22.5" customHeight="1" x14ac:dyDescent="0.15">
      <c r="B53" s="3079"/>
      <c r="C53" s="3079"/>
      <c r="D53" s="3079"/>
      <c r="E53" s="2396"/>
      <c r="F53" s="2397"/>
      <c r="G53" s="2396"/>
      <c r="H53" s="2397"/>
      <c r="I53" s="2396"/>
      <c r="J53" s="2397"/>
      <c r="K53" s="2396"/>
      <c r="L53" s="2397"/>
      <c r="M53" s="2396"/>
      <c r="N53" s="2397"/>
      <c r="O53" s="3073"/>
      <c r="P53" s="3074"/>
      <c r="Q53" s="3077"/>
      <c r="R53" s="3078"/>
      <c r="S53" s="2387"/>
      <c r="T53" s="2388"/>
      <c r="U53" s="2389"/>
      <c r="V53" s="2387"/>
      <c r="W53" s="2388"/>
      <c r="X53" s="2389"/>
      <c r="Y53" s="2387"/>
      <c r="Z53" s="2388"/>
      <c r="AA53" s="2389"/>
      <c r="AB53" s="2387"/>
      <c r="AC53" s="2388"/>
      <c r="AD53" s="2389"/>
      <c r="AE53" s="2387"/>
      <c r="AF53" s="2388"/>
      <c r="AG53" s="2389"/>
      <c r="AH53" s="3068"/>
      <c r="AI53" s="3069"/>
      <c r="AJ53" s="3069"/>
      <c r="AK53" s="3070"/>
    </row>
    <row r="54" spans="2:37" s="7" customFormat="1" ht="18" customHeight="1" x14ac:dyDescent="0.15">
      <c r="B54" s="3079" t="s">
        <v>4671</v>
      </c>
      <c r="C54" s="3079"/>
      <c r="D54" s="3079"/>
      <c r="E54" s="2375">
        <v>0</v>
      </c>
      <c r="F54" s="2376"/>
      <c r="G54" s="2375">
        <v>0</v>
      </c>
      <c r="H54" s="2376"/>
      <c r="I54" s="2375">
        <v>0</v>
      </c>
      <c r="J54" s="2376"/>
      <c r="K54" s="2375">
        <v>0</v>
      </c>
      <c r="L54" s="2376"/>
      <c r="M54" s="2375">
        <v>0</v>
      </c>
      <c r="N54" s="2376"/>
      <c r="O54" s="3071">
        <v>3000</v>
      </c>
      <c r="P54" s="3072"/>
      <c r="Q54" s="3075" t="s">
        <v>65</v>
      </c>
      <c r="R54" s="3076"/>
      <c r="S54" s="2355">
        <f>E54*O54/10</f>
        <v>0</v>
      </c>
      <c r="T54" s="2356"/>
      <c r="U54" s="2357"/>
      <c r="V54" s="2355">
        <f>G54*O54/10</f>
        <v>0</v>
      </c>
      <c r="W54" s="2356"/>
      <c r="X54" s="2357"/>
      <c r="Y54" s="2355">
        <f>I54*O54/10</f>
        <v>0</v>
      </c>
      <c r="Z54" s="2356"/>
      <c r="AA54" s="2357"/>
      <c r="AB54" s="2355">
        <f>K54*O54/10</f>
        <v>0</v>
      </c>
      <c r="AC54" s="2356"/>
      <c r="AD54" s="2357"/>
      <c r="AE54" s="2355">
        <f>M54*O54/10</f>
        <v>0</v>
      </c>
      <c r="AF54" s="2356"/>
      <c r="AG54" s="2357"/>
      <c r="AH54" s="3065"/>
      <c r="AI54" s="3066"/>
      <c r="AJ54" s="3066"/>
      <c r="AK54" s="3067"/>
    </row>
    <row r="55" spans="2:37" s="7" customFormat="1" ht="22.5" customHeight="1" thickBot="1" x14ac:dyDescent="0.2">
      <c r="B55" s="3079"/>
      <c r="C55" s="3079"/>
      <c r="D55" s="3079"/>
      <c r="E55" s="2396"/>
      <c r="F55" s="2397"/>
      <c r="G55" s="2396"/>
      <c r="H55" s="2397"/>
      <c r="I55" s="2396"/>
      <c r="J55" s="2397"/>
      <c r="K55" s="2396"/>
      <c r="L55" s="2397"/>
      <c r="M55" s="2396"/>
      <c r="N55" s="2397"/>
      <c r="O55" s="3073"/>
      <c r="P55" s="3074"/>
      <c r="Q55" s="3077"/>
      <c r="R55" s="3078"/>
      <c r="S55" s="2387"/>
      <c r="T55" s="2388"/>
      <c r="U55" s="2389"/>
      <c r="V55" s="2387"/>
      <c r="W55" s="2388"/>
      <c r="X55" s="2389"/>
      <c r="Y55" s="2387"/>
      <c r="Z55" s="2388"/>
      <c r="AA55" s="2389"/>
      <c r="AB55" s="2387"/>
      <c r="AC55" s="2388"/>
      <c r="AD55" s="2389"/>
      <c r="AE55" s="2387"/>
      <c r="AF55" s="2388"/>
      <c r="AG55" s="2389"/>
      <c r="AH55" s="3068"/>
      <c r="AI55" s="3069"/>
      <c r="AJ55" s="3069"/>
      <c r="AK55" s="3070"/>
    </row>
    <row r="56" spans="2:37" s="7" customFormat="1" ht="19.5" customHeight="1" thickTop="1" x14ac:dyDescent="0.45">
      <c r="B56" s="3080" t="s">
        <v>71</v>
      </c>
      <c r="C56" s="3081"/>
      <c r="D56" s="3082"/>
      <c r="E56" s="3061">
        <f>SUM(E44:F55)</f>
        <v>0</v>
      </c>
      <c r="F56" s="3062"/>
      <c r="G56" s="3061">
        <f>SUM(G44:H55)</f>
        <v>0</v>
      </c>
      <c r="H56" s="3062"/>
      <c r="I56" s="3061">
        <f>SUM(I44:J55)</f>
        <v>0</v>
      </c>
      <c r="J56" s="3062"/>
      <c r="K56" s="3061">
        <f>SUM(K44:L55)</f>
        <v>0</v>
      </c>
      <c r="L56" s="3062"/>
      <c r="M56" s="3061">
        <f>SUM(M44:N55)</f>
        <v>0</v>
      </c>
      <c r="N56" s="3062"/>
      <c r="O56" s="3063"/>
      <c r="P56" s="3064"/>
      <c r="Q56" s="3064"/>
      <c r="R56" s="1004"/>
      <c r="S56" s="2372">
        <f>SUM(S44:U55)</f>
        <v>0</v>
      </c>
      <c r="T56" s="2373"/>
      <c r="U56" s="2373"/>
      <c r="V56" s="2372">
        <f>SUM(V44:X55)</f>
        <v>0</v>
      </c>
      <c r="W56" s="2373"/>
      <c r="X56" s="2373"/>
      <c r="Y56" s="2372">
        <f>SUM(Y44:AA55)</f>
        <v>0</v>
      </c>
      <c r="Z56" s="2373"/>
      <c r="AA56" s="2373"/>
      <c r="AB56" s="2372">
        <f>SUM(AB44:AD55)</f>
        <v>0</v>
      </c>
      <c r="AC56" s="2373"/>
      <c r="AD56" s="2373"/>
      <c r="AE56" s="2372">
        <f>SUM(AE44:AG55)</f>
        <v>0</v>
      </c>
      <c r="AF56" s="2373"/>
      <c r="AG56" s="2373"/>
      <c r="AH56" s="3058"/>
      <c r="AI56" s="3059"/>
      <c r="AJ56" s="3059"/>
      <c r="AK56" s="3060"/>
    </row>
    <row r="57" spans="2:37" s="37" customFormat="1" ht="15" x14ac:dyDescent="0.15">
      <c r="B57" s="1012" t="s">
        <v>4849</v>
      </c>
      <c r="C57" s="620"/>
      <c r="D57" s="620"/>
      <c r="E57" s="620"/>
      <c r="F57" s="620"/>
      <c r="G57" s="620"/>
      <c r="H57" s="620"/>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0"/>
      <c r="AF57" s="620"/>
      <c r="AG57" s="620"/>
      <c r="AH57" s="620"/>
      <c r="AI57" s="620"/>
      <c r="AJ57" s="620"/>
      <c r="AK57" s="620"/>
    </row>
    <row r="58" spans="2:37" s="37" customFormat="1" ht="15" x14ac:dyDescent="0.15">
      <c r="B58" s="620" t="s">
        <v>4848</v>
      </c>
      <c r="C58" s="620"/>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row>
    <row r="59" spans="2:37" s="37" customFormat="1" ht="15" x14ac:dyDescent="0.15">
      <c r="B59" s="1013" t="s">
        <v>4850</v>
      </c>
      <c r="C59" s="620"/>
      <c r="D59" s="620"/>
      <c r="E59" s="620"/>
      <c r="F59" s="620"/>
      <c r="G59" s="620"/>
      <c r="H59" s="620"/>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0"/>
      <c r="AF59" s="620"/>
      <c r="AG59" s="620"/>
      <c r="AH59" s="620"/>
      <c r="AI59" s="620"/>
      <c r="AJ59" s="620"/>
      <c r="AK59" s="620"/>
    </row>
    <row r="60" spans="2:37" ht="12.95" customHeight="1" x14ac:dyDescent="0.15">
      <c r="B60" s="451"/>
      <c r="C60" s="451"/>
      <c r="D60" s="451"/>
      <c r="E60" s="451"/>
      <c r="F60" s="451"/>
      <c r="G60" s="451"/>
      <c r="H60" s="451"/>
      <c r="I60" s="451"/>
      <c r="J60" s="451"/>
      <c r="K60" s="451"/>
      <c r="L60" s="451"/>
      <c r="M60" s="451"/>
      <c r="N60" s="451"/>
      <c r="O60" s="451"/>
      <c r="P60" s="451"/>
      <c r="Q60" s="451"/>
      <c r="R60" s="451"/>
      <c r="S60" s="451"/>
      <c r="T60" s="451"/>
      <c r="U60" s="451"/>
      <c r="V60" s="451"/>
      <c r="W60" s="451"/>
      <c r="X60" s="451"/>
      <c r="Y60" s="451"/>
      <c r="Z60" s="451"/>
      <c r="AA60" s="451"/>
      <c r="AB60" s="451"/>
      <c r="AC60" s="451"/>
      <c r="AD60" s="451"/>
      <c r="AE60" s="451"/>
      <c r="AF60" s="451"/>
      <c r="AG60" s="451"/>
      <c r="AH60" s="451"/>
      <c r="AI60" s="451"/>
      <c r="AJ60" s="451"/>
      <c r="AK60" s="451"/>
    </row>
    <row r="61" spans="2:37" ht="19.5" customHeight="1" x14ac:dyDescent="0.15">
      <c r="B61" s="595" t="s">
        <v>4822</v>
      </c>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451"/>
      <c r="AG61" s="451"/>
      <c r="AH61" s="451"/>
      <c r="AI61" s="451"/>
      <c r="AJ61" s="451"/>
      <c r="AK61" s="451"/>
    </row>
    <row r="62" spans="2:37" ht="19.5" customHeight="1" x14ac:dyDescent="0.15">
      <c r="B62" s="451"/>
      <c r="C62" s="451" t="s">
        <v>4681</v>
      </c>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451"/>
      <c r="AG62" s="451"/>
      <c r="AH62" s="451"/>
      <c r="AI62" s="451"/>
      <c r="AJ62" s="451"/>
      <c r="AK62" s="451"/>
    </row>
    <row r="63" spans="2:37" ht="19.5" customHeight="1" x14ac:dyDescent="0.15">
      <c r="B63" s="451"/>
      <c r="C63" s="451" t="s">
        <v>4682</v>
      </c>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row>
    <row r="65" spans="2:2" ht="18.75" x14ac:dyDescent="0.15">
      <c r="B65" s="7"/>
    </row>
    <row r="66" spans="2:2" ht="18.75" x14ac:dyDescent="0.15">
      <c r="B66" s="528"/>
    </row>
    <row r="67" spans="2:2" ht="18.75" x14ac:dyDescent="0.15">
      <c r="B67" s="529"/>
    </row>
  </sheetData>
  <sheetProtection sheet="1" selectLockedCells="1"/>
  <mergeCells count="252">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7"/>
  <dataValidations count="5">
    <dataValidation type="whole" imeMode="off" operator="greaterThanOrEqual" allowBlank="1" showInputMessage="1" showErrorMessage="1" error="小数点以下を切り捨て、整数で入力してください。" sqref="O26 O46 O52 O54 O50 O48 O44 O28 O34 O36 O32 O30"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U8:U19 R8:R19 K8:K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orientation="portrait" blackAndWhite="1" r:id="rId1"/>
  <rowBreaks count="1" manualBreakCount="1">
    <brk id="63" max="47"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Normal="100" zoomScaleSheetLayoutView="100" workbookViewId="0">
      <selection activeCell="C4" sqref="C4"/>
    </sheetView>
  </sheetViews>
  <sheetFormatPr defaultColWidth="3.625" defaultRowHeight="16.5" x14ac:dyDescent="0.4"/>
  <cols>
    <col min="1" max="1" width="3.625" style="530"/>
    <col min="2" max="2" width="3" style="530" customWidth="1"/>
    <col min="3" max="7" width="22.5" style="530" customWidth="1"/>
    <col min="8" max="9" width="2" style="530" customWidth="1"/>
    <col min="10" max="221" width="5.625" style="530" customWidth="1"/>
    <col min="222" max="222" width="3" style="530" customWidth="1"/>
    <col min="223" max="225" width="3.125" style="530" customWidth="1"/>
    <col min="226" max="16384" width="3.625" style="530"/>
  </cols>
  <sheetData>
    <row r="1" spans="1:13" ht="18.75" x14ac:dyDescent="0.4">
      <c r="A1" s="491" t="s">
        <v>4845</v>
      </c>
      <c r="B1" s="491"/>
      <c r="G1" s="530" t="s">
        <v>571</v>
      </c>
    </row>
    <row r="2" spans="1:13" x14ac:dyDescent="0.4">
      <c r="F2" s="560"/>
      <c r="G2" s="559" t="str">
        <f>'はじめに（PC）'!D5</f>
        <v>〇〇〇〇組織</v>
      </c>
    </row>
    <row r="4" spans="1:13" s="531" customFormat="1" ht="22.5" x14ac:dyDescent="0.15">
      <c r="C4" s="978"/>
      <c r="D4" s="558" t="s">
        <v>4945</v>
      </c>
      <c r="E4" s="557"/>
      <c r="F4" s="557"/>
      <c r="G4" s="557"/>
    </row>
    <row r="5" spans="1:13" x14ac:dyDescent="0.4">
      <c r="F5" s="532"/>
      <c r="G5" s="533"/>
      <c r="H5" s="533"/>
      <c r="I5" s="533"/>
      <c r="J5" s="533"/>
      <c r="K5" s="533"/>
      <c r="L5" s="533"/>
      <c r="M5" s="533"/>
    </row>
    <row r="6" spans="1:13" ht="54.6" customHeight="1" x14ac:dyDescent="0.4">
      <c r="C6" s="779" t="s">
        <v>4607</v>
      </c>
      <c r="D6" s="780" t="s">
        <v>4683</v>
      </c>
      <c r="E6" s="781" t="s">
        <v>4684</v>
      </c>
      <c r="F6" s="782" t="s">
        <v>4685</v>
      </c>
      <c r="G6" s="780" t="s">
        <v>172</v>
      </c>
    </row>
    <row r="7" spans="1:13" s="554" customFormat="1" ht="18.600000000000001" customHeight="1" x14ac:dyDescent="0.15">
      <c r="C7" s="972"/>
      <c r="D7" s="972"/>
      <c r="E7" s="973"/>
      <c r="F7" s="974"/>
      <c r="G7" s="975"/>
    </row>
    <row r="8" spans="1:13" s="554" customFormat="1" ht="18.600000000000001" customHeight="1" x14ac:dyDescent="0.15">
      <c r="C8" s="972"/>
      <c r="D8" s="972"/>
      <c r="E8" s="973"/>
      <c r="F8" s="974"/>
      <c r="G8" s="976"/>
    </row>
    <row r="9" spans="1:13" s="554" customFormat="1" ht="18.600000000000001" customHeight="1" x14ac:dyDescent="0.15">
      <c r="C9" s="972"/>
      <c r="D9" s="972"/>
      <c r="E9" s="973"/>
      <c r="F9" s="974"/>
      <c r="G9" s="976"/>
    </row>
    <row r="10" spans="1:13" s="554" customFormat="1" ht="18.600000000000001" customHeight="1" x14ac:dyDescent="0.15">
      <c r="C10" s="972"/>
      <c r="D10" s="972"/>
      <c r="E10" s="973"/>
      <c r="F10" s="974"/>
      <c r="G10" s="976"/>
    </row>
    <row r="11" spans="1:13" s="554" customFormat="1" ht="18.600000000000001" customHeight="1" x14ac:dyDescent="0.15">
      <c r="C11" s="972"/>
      <c r="D11" s="972"/>
      <c r="E11" s="973"/>
      <c r="F11" s="974"/>
      <c r="G11" s="976"/>
    </row>
    <row r="12" spans="1:13" s="554" customFormat="1" ht="18.600000000000001" customHeight="1" x14ac:dyDescent="0.15">
      <c r="C12" s="972"/>
      <c r="D12" s="972"/>
      <c r="E12" s="973"/>
      <c r="F12" s="974"/>
      <c r="G12" s="976"/>
    </row>
    <row r="13" spans="1:13" s="554" customFormat="1" ht="18.600000000000001" customHeight="1" x14ac:dyDescent="0.15">
      <c r="C13" s="972"/>
      <c r="D13" s="972"/>
      <c r="E13" s="973"/>
      <c r="F13" s="974"/>
      <c r="G13" s="976"/>
    </row>
    <row r="14" spans="1:13" s="554" customFormat="1" ht="18.600000000000001" customHeight="1" x14ac:dyDescent="0.15">
      <c r="C14" s="972"/>
      <c r="D14" s="972"/>
      <c r="E14" s="973"/>
      <c r="F14" s="974"/>
      <c r="G14" s="976"/>
    </row>
    <row r="15" spans="1:13" s="554" customFormat="1" ht="18.600000000000001" customHeight="1" x14ac:dyDescent="0.15">
      <c r="C15" s="972"/>
      <c r="D15" s="972"/>
      <c r="E15" s="973"/>
      <c r="F15" s="974"/>
      <c r="G15" s="975"/>
    </row>
    <row r="16" spans="1:13" s="554" customFormat="1" ht="18.600000000000001" customHeight="1" x14ac:dyDescent="0.15">
      <c r="C16" s="972"/>
      <c r="D16" s="972"/>
      <c r="E16" s="973"/>
      <c r="F16" s="974"/>
      <c r="G16" s="975"/>
    </row>
    <row r="17" spans="3:7" s="554" customFormat="1" ht="18.600000000000001" customHeight="1" x14ac:dyDescent="0.15">
      <c r="C17" s="972"/>
      <c r="D17" s="972"/>
      <c r="E17" s="973"/>
      <c r="F17" s="974"/>
      <c r="G17" s="975"/>
    </row>
    <row r="18" spans="3:7" s="554" customFormat="1" ht="18.600000000000001" customHeight="1" x14ac:dyDescent="0.15">
      <c r="C18" s="972"/>
      <c r="D18" s="972"/>
      <c r="E18" s="973"/>
      <c r="F18" s="974"/>
      <c r="G18" s="977"/>
    </row>
    <row r="19" spans="3:7" s="555" customFormat="1" ht="18.600000000000001" customHeight="1" x14ac:dyDescent="0.15">
      <c r="C19" s="3126" t="s">
        <v>4823</v>
      </c>
      <c r="D19" s="700" t="s">
        <v>4666</v>
      </c>
      <c r="E19" s="701"/>
      <c r="F19" s="702">
        <f t="shared" ref="F19:F24" si="0">SUMIF($D$7:$D$18,D19,$F$7:$F$18)</f>
        <v>0</v>
      </c>
      <c r="G19" s="556"/>
    </row>
    <row r="20" spans="3:7" s="555" customFormat="1" ht="18.600000000000001" customHeight="1" x14ac:dyDescent="0.15">
      <c r="C20" s="3126"/>
      <c r="D20" s="700" t="s">
        <v>4667</v>
      </c>
      <c r="E20" s="701"/>
      <c r="F20" s="702">
        <f t="shared" si="0"/>
        <v>0</v>
      </c>
      <c r="G20" s="556"/>
    </row>
    <row r="21" spans="3:7" s="555" customFormat="1" ht="18.600000000000001" customHeight="1" x14ac:dyDescent="0.15">
      <c r="C21" s="3126"/>
      <c r="D21" s="700" t="s">
        <v>4668</v>
      </c>
      <c r="E21" s="701"/>
      <c r="F21" s="702">
        <f t="shared" si="0"/>
        <v>0</v>
      </c>
      <c r="G21" s="556"/>
    </row>
    <row r="22" spans="3:7" s="555" customFormat="1" ht="18.600000000000001" customHeight="1" x14ac:dyDescent="0.15">
      <c r="C22" s="3126"/>
      <c r="D22" s="700" t="s">
        <v>4669</v>
      </c>
      <c r="E22" s="701"/>
      <c r="F22" s="702">
        <f t="shared" si="0"/>
        <v>0</v>
      </c>
      <c r="G22" s="556"/>
    </row>
    <row r="23" spans="3:7" s="555" customFormat="1" ht="18.600000000000001" customHeight="1" x14ac:dyDescent="0.15">
      <c r="C23" s="3126"/>
      <c r="D23" s="700" t="s">
        <v>4670</v>
      </c>
      <c r="E23" s="701"/>
      <c r="F23" s="702">
        <f t="shared" si="0"/>
        <v>0</v>
      </c>
      <c r="G23" s="556"/>
    </row>
    <row r="24" spans="3:7" s="555" customFormat="1" ht="18.600000000000001" customHeight="1" x14ac:dyDescent="0.15">
      <c r="C24" s="3126"/>
      <c r="D24" s="700" t="s">
        <v>4671</v>
      </c>
      <c r="E24" s="701"/>
      <c r="F24" s="702">
        <f t="shared" si="0"/>
        <v>0</v>
      </c>
      <c r="G24" s="556"/>
    </row>
    <row r="25" spans="3:7" s="555" customFormat="1" ht="18.600000000000001" customHeight="1" x14ac:dyDescent="0.15">
      <c r="C25" s="3126"/>
      <c r="D25" s="3125" t="s">
        <v>71</v>
      </c>
      <c r="E25" s="3125"/>
      <c r="F25" s="702">
        <f>SUM(F19:F24)</f>
        <v>0</v>
      </c>
      <c r="G25" s="556"/>
    </row>
    <row r="26" spans="3:7" s="534" customFormat="1" ht="15.95" customHeight="1" x14ac:dyDescent="0.4">
      <c r="C26" s="535" t="s">
        <v>4853</v>
      </c>
      <c r="D26" s="536"/>
      <c r="E26" s="536"/>
      <c r="F26" s="537"/>
      <c r="G26" s="538"/>
    </row>
    <row r="27" spans="3:7" s="534" customFormat="1" ht="15.95" customHeight="1" x14ac:dyDescent="0.4">
      <c r="C27" s="535" t="s">
        <v>4851</v>
      </c>
      <c r="D27" s="536"/>
      <c r="E27" s="536"/>
      <c r="F27" s="537"/>
      <c r="G27" s="538"/>
    </row>
  </sheetData>
  <sheetProtection sheet="1" selectLockedCells="1"/>
  <mergeCells count="2">
    <mergeCell ref="D25:E25"/>
    <mergeCell ref="C19:C25"/>
  </mergeCells>
  <phoneticPr fontId="7"/>
  <dataValidations count="4">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 type="list" allowBlank="1" showInputMessage="1" sqref="C4" xr:uid="{8D453F10-96EB-4D4B-935C-D545C6937ADF}">
      <formula1>"8,9,10,11,12,13,14,15,16"</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blackAndWhite="1" r:id="rId1"/>
  <colBreaks count="1" manualBreakCount="1">
    <brk id="8"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sheetPr>
  <dimension ref="A1:N26"/>
  <sheetViews>
    <sheetView showGridLines="0" view="pageBreakPreview" zoomScale="79" zoomScaleNormal="55" zoomScaleSheetLayoutView="95" workbookViewId="0">
      <selection activeCell="C11" sqref="C11"/>
    </sheetView>
  </sheetViews>
  <sheetFormatPr defaultColWidth="9" defaultRowHeight="19.5" x14ac:dyDescent="0.3"/>
  <cols>
    <col min="1" max="1" width="2.125" style="231" customWidth="1"/>
    <col min="2" max="2" width="14.625" style="231" customWidth="1"/>
    <col min="3" max="3" width="35" style="231" customWidth="1"/>
    <col min="4" max="4" width="14.625" style="231" customWidth="1"/>
    <col min="5" max="5" width="4.5" style="231" customWidth="1"/>
    <col min="6" max="6" width="19.875" style="231" customWidth="1"/>
    <col min="7" max="8" width="2.125" style="231" customWidth="1"/>
    <col min="9" max="9" width="14.5" style="231" customWidth="1"/>
    <col min="10" max="10" width="35" style="231" customWidth="1"/>
    <col min="11" max="11" width="14.5" style="231" customWidth="1"/>
    <col min="12" max="12" width="4.375" style="231" customWidth="1"/>
    <col min="13" max="13" width="19.875" style="231" customWidth="1"/>
    <col min="14" max="14" width="2.125" style="231" customWidth="1"/>
    <col min="15" max="16384" width="9" style="231"/>
  </cols>
  <sheetData>
    <row r="1" spans="2:13" x14ac:dyDescent="0.3">
      <c r="F1" s="1222" t="s">
        <v>4899</v>
      </c>
      <c r="M1" s="1222" t="s">
        <v>4899</v>
      </c>
    </row>
    <row r="2" spans="2:13" ht="10.5" customHeight="1" x14ac:dyDescent="0.3">
      <c r="G2" s="696"/>
      <c r="H2" s="696"/>
    </row>
    <row r="3" spans="2:13" ht="28.5" x14ac:dyDescent="0.45">
      <c r="B3" s="3127" t="s">
        <v>977</v>
      </c>
      <c r="C3" s="3127"/>
      <c r="D3" s="3127"/>
      <c r="E3" s="3127"/>
      <c r="F3" s="3127"/>
      <c r="G3" s="696"/>
      <c r="H3" s="696"/>
      <c r="I3" s="3127" t="s">
        <v>977</v>
      </c>
      <c r="J3" s="3127"/>
      <c r="K3" s="3127"/>
      <c r="L3" s="3127"/>
      <c r="M3" s="3127"/>
    </row>
    <row r="4" spans="2:13" x14ac:dyDescent="0.3">
      <c r="B4" s="3128" t="s">
        <v>978</v>
      </c>
      <c r="C4" s="3128"/>
      <c r="D4" s="3128"/>
      <c r="E4" s="3128"/>
      <c r="F4" s="3128"/>
      <c r="G4" s="696"/>
      <c r="H4" s="696"/>
      <c r="I4" s="3128" t="s">
        <v>976</v>
      </c>
      <c r="J4" s="3128"/>
      <c r="K4" s="3128"/>
      <c r="L4" s="3128"/>
      <c r="M4" s="3128"/>
    </row>
    <row r="5" spans="2:13" ht="10.5" customHeight="1" x14ac:dyDescent="0.3">
      <c r="B5" s="234"/>
      <c r="C5" s="234"/>
      <c r="D5" s="234"/>
      <c r="E5" s="234"/>
      <c r="F5" s="234"/>
      <c r="G5" s="696"/>
      <c r="H5" s="696"/>
      <c r="I5" s="234"/>
      <c r="J5" s="234"/>
      <c r="K5" s="234"/>
      <c r="L5" s="234"/>
      <c r="M5" s="234"/>
    </row>
    <row r="6" spans="2:13" x14ac:dyDescent="0.3">
      <c r="B6" s="1119" t="s">
        <v>975</v>
      </c>
      <c r="G6" s="696"/>
      <c r="H6" s="696"/>
      <c r="I6" s="1119" t="s">
        <v>975</v>
      </c>
    </row>
    <row r="7" spans="2:13" x14ac:dyDescent="0.3">
      <c r="B7" s="1119" t="s">
        <v>974</v>
      </c>
      <c r="G7" s="696"/>
      <c r="H7" s="696"/>
      <c r="I7" s="1119" t="s">
        <v>974</v>
      </c>
    </row>
    <row r="8" spans="2:13" x14ac:dyDescent="0.3">
      <c r="G8" s="696"/>
      <c r="H8" s="696"/>
    </row>
    <row r="9" spans="2:13" s="234" customFormat="1" x14ac:dyDescent="0.3">
      <c r="B9" s="1120" t="s">
        <v>973</v>
      </c>
      <c r="C9" s="1120" t="s">
        <v>972</v>
      </c>
      <c r="D9" s="3134" t="s">
        <v>971</v>
      </c>
      <c r="E9" s="3134"/>
      <c r="F9" s="1120" t="s">
        <v>970</v>
      </c>
      <c r="G9" s="697"/>
      <c r="H9" s="697"/>
      <c r="I9" s="1120" t="s">
        <v>973</v>
      </c>
      <c r="J9" s="1120" t="s">
        <v>972</v>
      </c>
      <c r="K9" s="3134" t="s">
        <v>971</v>
      </c>
      <c r="L9" s="3134"/>
      <c r="M9" s="1120" t="s">
        <v>970</v>
      </c>
    </row>
    <row r="10" spans="2:13" s="233" customFormat="1" ht="39.950000000000003" customHeight="1" x14ac:dyDescent="0.15">
      <c r="B10" s="1393"/>
      <c r="C10" s="1393"/>
      <c r="D10" s="1394"/>
      <c r="E10" s="1121" t="s">
        <v>968</v>
      </c>
      <c r="F10" s="1393"/>
      <c r="G10" s="698"/>
      <c r="H10" s="698"/>
      <c r="I10" s="1393"/>
      <c r="J10" s="1395"/>
      <c r="K10" s="1394"/>
      <c r="L10" s="1121" t="s">
        <v>968</v>
      </c>
      <c r="M10" s="1395"/>
    </row>
    <row r="11" spans="2:13" s="233" customFormat="1" ht="39.950000000000003" customHeight="1" x14ac:dyDescent="0.15">
      <c r="B11" s="1393"/>
      <c r="C11" s="1393"/>
      <c r="D11" s="1394"/>
      <c r="E11" s="1121" t="s">
        <v>968</v>
      </c>
      <c r="F11" s="1393"/>
      <c r="G11" s="698"/>
      <c r="H11" s="698"/>
      <c r="I11" s="1393"/>
      <c r="J11" s="1395"/>
      <c r="K11" s="1394"/>
      <c r="L11" s="1121" t="s">
        <v>968</v>
      </c>
      <c r="M11" s="1393"/>
    </row>
    <row r="12" spans="2:13" s="233" customFormat="1" ht="39.950000000000003" customHeight="1" x14ac:dyDescent="0.15">
      <c r="B12" s="1393"/>
      <c r="C12" s="1395"/>
      <c r="D12" s="1394"/>
      <c r="E12" s="1121" t="s">
        <v>968</v>
      </c>
      <c r="F12" s="1393"/>
      <c r="G12" s="698"/>
      <c r="H12" s="698"/>
      <c r="I12" s="1393"/>
      <c r="J12" s="1395"/>
      <c r="K12" s="1394"/>
      <c r="L12" s="1121" t="s">
        <v>968</v>
      </c>
      <c r="M12" s="1393"/>
    </row>
    <row r="13" spans="2:13" s="233" customFormat="1" ht="51" customHeight="1" x14ac:dyDescent="0.15">
      <c r="B13" s="1393"/>
      <c r="C13" s="1395"/>
      <c r="D13" s="1394"/>
      <c r="E13" s="1121" t="s">
        <v>968</v>
      </c>
      <c r="F13" s="1393"/>
      <c r="G13" s="698"/>
      <c r="H13" s="698"/>
      <c r="I13" s="1393"/>
      <c r="J13" s="1395"/>
      <c r="K13" s="1394"/>
      <c r="L13" s="1121" t="s">
        <v>968</v>
      </c>
      <c r="M13" s="1395"/>
    </row>
    <row r="14" spans="2:13" s="233" customFormat="1" ht="39.950000000000003" customHeight="1" x14ac:dyDescent="0.15">
      <c r="B14" s="1393"/>
      <c r="C14" s="1395"/>
      <c r="D14" s="1394"/>
      <c r="E14" s="1121" t="s">
        <v>968</v>
      </c>
      <c r="F14" s="1393"/>
      <c r="G14" s="698"/>
      <c r="H14" s="698"/>
      <c r="I14" s="1393"/>
      <c r="J14" s="1395"/>
      <c r="K14" s="1394"/>
      <c r="L14" s="1121" t="s">
        <v>968</v>
      </c>
      <c r="M14" s="1393"/>
    </row>
    <row r="15" spans="2:13" s="233" customFormat="1" ht="39.950000000000003" customHeight="1" x14ac:dyDescent="0.15">
      <c r="B15" s="1393"/>
      <c r="C15" s="1395"/>
      <c r="D15" s="1394"/>
      <c r="E15" s="1121" t="s">
        <v>968</v>
      </c>
      <c r="F15" s="1395"/>
      <c r="G15" s="698"/>
      <c r="H15" s="698"/>
      <c r="I15" s="1393"/>
      <c r="J15" s="1395"/>
      <c r="K15" s="1394"/>
      <c r="L15" s="1121" t="s">
        <v>968</v>
      </c>
      <c r="M15" s="1393"/>
    </row>
    <row r="16" spans="2:13" s="233" customFormat="1" ht="39.950000000000003" customHeight="1" x14ac:dyDescent="0.15">
      <c r="B16" s="1393"/>
      <c r="C16" s="1395"/>
      <c r="D16" s="1394"/>
      <c r="E16" s="1121" t="s">
        <v>968</v>
      </c>
      <c r="F16" s="1396"/>
      <c r="G16" s="698"/>
      <c r="H16" s="698"/>
      <c r="I16" s="1393"/>
      <c r="J16" s="1395"/>
      <c r="K16" s="1394"/>
      <c r="L16" s="1121" t="s">
        <v>968</v>
      </c>
      <c r="M16" s="1393"/>
    </row>
    <row r="17" spans="1:14" s="233" customFormat="1" ht="39.950000000000003" customHeight="1" x14ac:dyDescent="0.15">
      <c r="B17" s="1393"/>
      <c r="C17" s="1395"/>
      <c r="D17" s="1394"/>
      <c r="E17" s="1121" t="s">
        <v>968</v>
      </c>
      <c r="F17" s="1393"/>
      <c r="G17" s="698"/>
      <c r="H17" s="698"/>
      <c r="I17" s="1393"/>
      <c r="J17" s="1395"/>
      <c r="K17" s="1394"/>
      <c r="L17" s="1121" t="s">
        <v>968</v>
      </c>
      <c r="M17" s="1393"/>
    </row>
    <row r="18" spans="1:14" s="233" customFormat="1" ht="39.950000000000003" customHeight="1" x14ac:dyDescent="0.15">
      <c r="B18" s="1393"/>
      <c r="C18" s="1395"/>
      <c r="D18" s="1394"/>
      <c r="E18" s="1121" t="s">
        <v>968</v>
      </c>
      <c r="F18" s="1393"/>
      <c r="G18" s="698"/>
      <c r="H18" s="698"/>
      <c r="I18" s="1393"/>
      <c r="J18" s="1395"/>
      <c r="K18" s="1394"/>
      <c r="L18" s="1121" t="s">
        <v>968</v>
      </c>
      <c r="M18" s="1393"/>
    </row>
    <row r="19" spans="1:14" s="233" customFormat="1" ht="39.950000000000003" customHeight="1" thickBot="1" x14ac:dyDescent="0.2">
      <c r="B19" s="1393"/>
      <c r="C19" s="1395"/>
      <c r="D19" s="1394"/>
      <c r="E19" s="1121" t="s">
        <v>968</v>
      </c>
      <c r="F19" s="1393"/>
      <c r="G19" s="698"/>
      <c r="H19" s="698"/>
      <c r="I19" s="1393"/>
      <c r="J19" s="1395"/>
      <c r="K19" s="1394"/>
      <c r="L19" s="1121" t="s">
        <v>968</v>
      </c>
      <c r="M19" s="1393"/>
    </row>
    <row r="20" spans="1:14" s="233" customFormat="1" ht="39.950000000000003" customHeight="1" thickTop="1" x14ac:dyDescent="0.15">
      <c r="B20" s="3135" t="s">
        <v>969</v>
      </c>
      <c r="C20" s="3136"/>
      <c r="D20" s="1122">
        <f>SUM(D10:D19)</f>
        <v>0</v>
      </c>
      <c r="E20" s="1123" t="s">
        <v>968</v>
      </c>
      <c r="F20" s="1124"/>
      <c r="G20" s="698"/>
      <c r="H20" s="698"/>
      <c r="I20" s="3135" t="s">
        <v>969</v>
      </c>
      <c r="J20" s="3136"/>
      <c r="K20" s="1122">
        <f>SUM(K10:K19)</f>
        <v>0</v>
      </c>
      <c r="L20" s="1125" t="s">
        <v>968</v>
      </c>
      <c r="M20" s="1125"/>
    </row>
    <row r="21" spans="1:14" s="233" customFormat="1" ht="39.950000000000003" customHeight="1" x14ac:dyDescent="0.15">
      <c r="A21" s="232"/>
      <c r="B21" s="232"/>
      <c r="C21" s="232"/>
      <c r="D21" s="232"/>
      <c r="E21" s="232"/>
      <c r="F21" s="232"/>
      <c r="G21" s="699"/>
      <c r="H21" s="699"/>
      <c r="I21" s="232"/>
      <c r="J21" s="232"/>
      <c r="K21" s="232"/>
      <c r="L21" s="232"/>
      <c r="M21" s="232"/>
      <c r="N21" s="232"/>
    </row>
    <row r="22" spans="1:14" s="232" customFormat="1" x14ac:dyDescent="0.15">
      <c r="B22" s="232" t="s">
        <v>967</v>
      </c>
      <c r="G22" s="699"/>
      <c r="H22" s="699"/>
      <c r="I22" s="232" t="s">
        <v>967</v>
      </c>
    </row>
    <row r="23" spans="1:14" s="232" customFormat="1" x14ac:dyDescent="0.15">
      <c r="B23" s="3132" t="s">
        <v>966</v>
      </c>
      <c r="C23" s="3133"/>
      <c r="D23" s="3130" t="s">
        <v>965</v>
      </c>
      <c r="E23" s="3130"/>
      <c r="F23" s="3130"/>
      <c r="G23" s="699"/>
      <c r="H23" s="699"/>
      <c r="I23" s="3132" t="s">
        <v>966</v>
      </c>
      <c r="J23" s="3133"/>
      <c r="K23" s="3130" t="s">
        <v>965</v>
      </c>
      <c r="L23" s="3130"/>
      <c r="M23" s="3130"/>
    </row>
    <row r="24" spans="1:14" s="232" customFormat="1" ht="48" customHeight="1" x14ac:dyDescent="0.15">
      <c r="B24" s="3129" t="s">
        <v>964</v>
      </c>
      <c r="C24" s="3129"/>
      <c r="D24" s="3131"/>
      <c r="E24" s="3131"/>
      <c r="F24" s="3131"/>
      <c r="G24" s="699"/>
      <c r="H24" s="699"/>
      <c r="I24" s="3129" t="s">
        <v>964</v>
      </c>
      <c r="J24" s="3129"/>
      <c r="K24" s="3131"/>
      <c r="L24" s="3131"/>
      <c r="M24" s="3131"/>
    </row>
    <row r="25" spans="1:14" s="232" customFormat="1" ht="48" customHeight="1" x14ac:dyDescent="0.15">
      <c r="G25" s="699"/>
      <c r="H25" s="699"/>
    </row>
    <row r="26" spans="1:14" s="232" customFormat="1" x14ac:dyDescent="0.3">
      <c r="A26" s="231"/>
      <c r="B26" s="231"/>
      <c r="C26" s="231"/>
      <c r="D26" s="231"/>
      <c r="E26" s="231"/>
      <c r="F26" s="231"/>
      <c r="G26" s="231"/>
      <c r="H26" s="231"/>
      <c r="I26" s="231"/>
      <c r="J26" s="231"/>
      <c r="K26" s="231"/>
      <c r="L26" s="231"/>
      <c r="M26" s="231"/>
      <c r="N26" s="231"/>
    </row>
  </sheetData>
  <sheetProtection selectLockedCells="1"/>
  <mergeCells count="16">
    <mergeCell ref="I24:J24"/>
    <mergeCell ref="K24:M24"/>
    <mergeCell ref="I3:M3"/>
    <mergeCell ref="I4:M4"/>
    <mergeCell ref="K9:L9"/>
    <mergeCell ref="I20:J20"/>
    <mergeCell ref="I23:J23"/>
    <mergeCell ref="K23:M23"/>
    <mergeCell ref="B3:F3"/>
    <mergeCell ref="B4:F4"/>
    <mergeCell ref="B24:C24"/>
    <mergeCell ref="D23:F23"/>
    <mergeCell ref="D24:F24"/>
    <mergeCell ref="B23:C23"/>
    <mergeCell ref="D9:E9"/>
    <mergeCell ref="B20:C20"/>
  </mergeCells>
  <phoneticPr fontId="7"/>
  <printOptions horizontalCentered="1"/>
  <pageMargins left="0.59055118110236227" right="0.31496062992125984" top="0.74803149606299213" bottom="0.74803149606299213" header="0.31496062992125984" footer="0.31496062992125984"/>
  <pageSetup paperSize="9" orientation="portrait" blackAndWhite="1" r:id="rId1"/>
  <colBreaks count="1" manualBreakCount="1">
    <brk id="7" max="2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sheetPr>
  <dimension ref="A1:R27"/>
  <sheetViews>
    <sheetView showGridLines="0" view="pageBreakPreview" zoomScaleNormal="90" zoomScaleSheetLayoutView="100" workbookViewId="0">
      <selection activeCell="E3" sqref="E3"/>
    </sheetView>
  </sheetViews>
  <sheetFormatPr defaultColWidth="9" defaultRowHeight="14.25" x14ac:dyDescent="0.15"/>
  <cols>
    <col min="1" max="1" width="5.5" style="80" customWidth="1"/>
    <col min="2" max="2" width="6.375" style="80" customWidth="1"/>
    <col min="3" max="3" width="4.125" style="80" customWidth="1"/>
    <col min="4" max="4" width="43.875" style="80" customWidth="1"/>
    <col min="5" max="5" width="24.625" style="80" customWidth="1"/>
    <col min="6" max="6" width="9.5" style="80" customWidth="1"/>
    <col min="7" max="11" width="4.125" style="80" customWidth="1"/>
    <col min="12" max="17" width="2.625" style="80" customWidth="1"/>
    <col min="18" max="16384" width="9" style="80"/>
  </cols>
  <sheetData>
    <row r="1" spans="1:18" ht="18.75" customHeight="1" x14ac:dyDescent="0.15">
      <c r="A1" s="80" t="s">
        <v>528</v>
      </c>
      <c r="Q1" s="91"/>
      <c r="R1" s="91"/>
    </row>
    <row r="2" spans="1:18" ht="18.75" customHeight="1" x14ac:dyDescent="0.15">
      <c r="A2" s="400" t="s">
        <v>4621</v>
      </c>
      <c r="B2" s="805"/>
      <c r="C2" s="805"/>
      <c r="D2" s="805"/>
      <c r="E2" s="806" t="s">
        <v>4622</v>
      </c>
      <c r="F2" s="807"/>
      <c r="Q2" s="91"/>
      <c r="R2" s="91"/>
    </row>
    <row r="3" spans="1:18" ht="27.75" customHeight="1" x14ac:dyDescent="0.15">
      <c r="A3" s="89"/>
      <c r="E3" s="1321">
        <v>46113</v>
      </c>
      <c r="Q3" s="91"/>
      <c r="R3" s="91"/>
    </row>
    <row r="4" spans="1:18" s="82" customFormat="1" ht="25.5" customHeight="1" x14ac:dyDescent="0.15">
      <c r="A4" s="1658" t="str">
        <f>'はじめに（PC）'!D4</f>
        <v>横手市</v>
      </c>
      <c r="B4" s="1658"/>
      <c r="C4" s="1658"/>
      <c r="D4" s="808" t="s">
        <v>527</v>
      </c>
      <c r="E4" s="84"/>
      <c r="F4" s="80"/>
      <c r="G4" s="80"/>
    </row>
    <row r="5" spans="1:18" s="82" customFormat="1" ht="29.25" customHeight="1" x14ac:dyDescent="0.15">
      <c r="A5" s="90"/>
      <c r="B5" s="90"/>
      <c r="C5" s="90"/>
      <c r="D5" s="90"/>
      <c r="E5" s="90"/>
      <c r="F5" s="80"/>
      <c r="G5" s="80"/>
      <c r="H5" s="80"/>
      <c r="I5" s="80"/>
      <c r="J5" s="80"/>
      <c r="K5" s="80"/>
      <c r="L5" s="80"/>
      <c r="M5" s="80"/>
      <c r="N5" s="80"/>
      <c r="O5" s="80"/>
      <c r="P5" s="80"/>
      <c r="Q5" s="80"/>
    </row>
    <row r="6" spans="1:18" ht="24" customHeight="1" x14ac:dyDescent="0.15">
      <c r="A6" s="87"/>
      <c r="B6" s="87"/>
      <c r="C6" s="87"/>
      <c r="D6" s="87"/>
      <c r="E6" s="3528" t="str">
        <f>'はじめに（PC）'!D5&amp;""</f>
        <v>〇〇〇〇組織</v>
      </c>
    </row>
    <row r="7" spans="1:18" ht="24" customHeight="1" x14ac:dyDescent="0.15">
      <c r="A7" s="87"/>
      <c r="B7" s="87"/>
      <c r="C7" s="87"/>
      <c r="D7" s="87"/>
      <c r="E7" s="3529" t="str">
        <f>'はじめに（PC）'!D6&amp;""</f>
        <v>〇〇　〇〇</v>
      </c>
      <c r="F7" s="88"/>
    </row>
    <row r="8" spans="1:18" ht="26.25" customHeight="1" x14ac:dyDescent="0.15">
      <c r="A8" s="87"/>
      <c r="B8" s="87"/>
      <c r="C8" s="87"/>
      <c r="D8" s="87"/>
      <c r="E8" s="84"/>
    </row>
    <row r="9" spans="1:18" s="82" customFormat="1" ht="25.5" customHeight="1" x14ac:dyDescent="0.15">
      <c r="A9" s="85"/>
      <c r="B9" s="84"/>
      <c r="C9" s="84"/>
      <c r="D9" s="84"/>
      <c r="E9" s="84"/>
      <c r="F9" s="80"/>
      <c r="G9" s="80"/>
    </row>
    <row r="10" spans="1:18" s="82" customFormat="1" ht="25.5" customHeight="1" x14ac:dyDescent="0.15">
      <c r="A10" s="85"/>
      <c r="B10" s="86" t="s">
        <v>526</v>
      </c>
      <c r="C10" s="86"/>
      <c r="D10" s="86"/>
      <c r="E10" s="86"/>
      <c r="F10" s="80"/>
      <c r="G10" s="80"/>
    </row>
    <row r="11" spans="1:18" s="82" customFormat="1" ht="25.5" customHeight="1" x14ac:dyDescent="0.15">
      <c r="A11" s="85"/>
      <c r="B11" s="84"/>
      <c r="C11" s="84"/>
      <c r="D11" s="84"/>
      <c r="E11" s="84"/>
      <c r="F11" s="80"/>
      <c r="G11" s="80"/>
    </row>
    <row r="12" spans="1:18" s="81" customFormat="1" ht="45.75" customHeight="1" x14ac:dyDescent="0.15">
      <c r="A12" s="1660" t="s">
        <v>525</v>
      </c>
      <c r="B12" s="1660"/>
      <c r="C12" s="1660"/>
      <c r="D12" s="1660"/>
      <c r="E12" s="1660"/>
      <c r="F12" s="664"/>
    </row>
    <row r="13" spans="1:18" s="81" customFormat="1" ht="18" customHeight="1" x14ac:dyDescent="0.15"/>
    <row r="14" spans="1:18" s="82" customFormat="1" ht="25.5" customHeight="1" x14ac:dyDescent="0.15">
      <c r="A14" s="1659" t="s">
        <v>524</v>
      </c>
      <c r="B14" s="1659"/>
      <c r="C14" s="1659"/>
      <c r="D14" s="1659"/>
      <c r="E14" s="1659"/>
      <c r="F14" s="80"/>
      <c r="G14" s="80"/>
      <c r="H14" s="80"/>
      <c r="I14" s="80"/>
      <c r="J14" s="80"/>
    </row>
    <row r="15" spans="1:18" s="81" customFormat="1" ht="24.75" customHeight="1" x14ac:dyDescent="0.15">
      <c r="B15" s="81" t="s">
        <v>523</v>
      </c>
    </row>
    <row r="16" spans="1:18" s="82" customFormat="1" ht="24.75" customHeight="1" x14ac:dyDescent="0.15">
      <c r="A16" s="83"/>
      <c r="B16" s="809"/>
      <c r="C16" s="809"/>
      <c r="D16" s="809"/>
      <c r="E16" s="83"/>
      <c r="F16" s="83"/>
      <c r="G16" s="83"/>
      <c r="H16" s="83"/>
      <c r="I16" s="83"/>
      <c r="J16" s="83"/>
    </row>
    <row r="17" spans="2:5" s="81" customFormat="1" ht="24.75" customHeight="1" x14ac:dyDescent="0.15">
      <c r="B17" s="81" t="s">
        <v>522</v>
      </c>
    </row>
    <row r="18" spans="2:5" ht="24.75" customHeight="1" x14ac:dyDescent="0.15">
      <c r="C18" s="1165" t="s">
        <v>7092</v>
      </c>
      <c r="D18" s="1657" t="s">
        <v>521</v>
      </c>
      <c r="E18" s="1657"/>
    </row>
    <row r="19" spans="2:5" ht="24.75" customHeight="1" x14ac:dyDescent="0.15">
      <c r="C19" s="1164" t="s">
        <v>517</v>
      </c>
      <c r="D19" s="1657" t="s">
        <v>520</v>
      </c>
      <c r="E19" s="1657"/>
    </row>
    <row r="20" spans="2:5" ht="24.75" customHeight="1" x14ac:dyDescent="0.15">
      <c r="C20" s="1164" t="s">
        <v>6811</v>
      </c>
      <c r="D20" s="1657" t="s">
        <v>519</v>
      </c>
      <c r="E20" s="1657"/>
    </row>
    <row r="21" spans="2:5" ht="24.75" customHeight="1" x14ac:dyDescent="0.15">
      <c r="B21" s="809"/>
    </row>
    <row r="22" spans="2:5" s="81" customFormat="1" ht="24.75" customHeight="1" x14ac:dyDescent="0.15">
      <c r="B22" s="81" t="s">
        <v>518</v>
      </c>
    </row>
    <row r="23" spans="2:5" s="81" customFormat="1" ht="24.75" customHeight="1" x14ac:dyDescent="0.15">
      <c r="C23" s="1164" t="s">
        <v>517</v>
      </c>
      <c r="D23" s="81" t="s">
        <v>516</v>
      </c>
    </row>
    <row r="24" spans="2:5" ht="25.5" customHeight="1" x14ac:dyDescent="0.15"/>
    <row r="25" spans="2:5" ht="99" customHeight="1" x14ac:dyDescent="0.15">
      <c r="C25" s="1023" t="s">
        <v>6802</v>
      </c>
      <c r="D25" s="1656" t="s">
        <v>6803</v>
      </c>
      <c r="E25" s="1656"/>
    </row>
    <row r="26" spans="2:5" ht="25.5" customHeight="1" x14ac:dyDescent="0.15">
      <c r="C26" s="1164" t="s">
        <v>517</v>
      </c>
      <c r="D26" s="81" t="s">
        <v>6804</v>
      </c>
    </row>
    <row r="27" spans="2:5" ht="25.5" customHeight="1" x14ac:dyDescent="0.15"/>
  </sheetData>
  <sheetProtection sheet="1" selectLockedCells="1"/>
  <mergeCells count="7">
    <mergeCell ref="D25:E25"/>
    <mergeCell ref="D20:E20"/>
    <mergeCell ref="A4:C4"/>
    <mergeCell ref="A14:E14"/>
    <mergeCell ref="D18:E18"/>
    <mergeCell ref="D19:E19"/>
    <mergeCell ref="A12:E12"/>
  </mergeCells>
  <phoneticPr fontId="7"/>
  <dataValidations count="1">
    <dataValidation type="list" allowBlank="1" showInputMessage="1" showErrorMessage="1" sqref="C23 C26 C18:C20" xr:uid="{157EBE0D-917B-4F0C-ABE3-F57B5EAAF6BD}">
      <formula1>A.■か□</formula1>
    </dataValidation>
  </dataValidations>
  <printOptions horizontalCentered="1"/>
  <pageMargins left="0.7" right="0.7" top="0.75" bottom="0.75" header="0.3" footer="0.3"/>
  <pageSetup paperSize="9" orientation="portrait" blackAndWhite="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08B90-1940-4AC2-8C00-2095E4AE9A05}">
  <sheetPr>
    <tabColor rgb="FFFFC000"/>
  </sheetPr>
  <dimension ref="A1:L94"/>
  <sheetViews>
    <sheetView showGridLines="0" view="pageBreakPreview" zoomScaleNormal="145" zoomScaleSheetLayoutView="100" workbookViewId="0">
      <selection activeCell="C33" sqref="C33:E33"/>
    </sheetView>
  </sheetViews>
  <sheetFormatPr defaultColWidth="8" defaultRowHeight="26.25" customHeight="1" x14ac:dyDescent="0.15"/>
  <cols>
    <col min="1" max="2" width="8" style="1572"/>
    <col min="3" max="3" width="10.25" style="1572" customWidth="1"/>
    <col min="4" max="4" width="11.625" style="1572" customWidth="1"/>
    <col min="5" max="5" width="10.125" style="1572" customWidth="1"/>
    <col min="6" max="6" width="8.75" style="1572" customWidth="1"/>
    <col min="7" max="7" width="8" style="1572"/>
    <col min="8" max="8" width="9.375" style="1572" customWidth="1"/>
    <col min="9" max="9" width="8" style="1572"/>
    <col min="10" max="10" width="6.125" style="1572" customWidth="1"/>
    <col min="11" max="11" width="7.125" style="1572" customWidth="1"/>
    <col min="12" max="16384" width="8" style="1572"/>
  </cols>
  <sheetData>
    <row r="1" spans="1:12" s="1574" customFormat="1" ht="21" customHeight="1" x14ac:dyDescent="0.15">
      <c r="A1" s="1572"/>
      <c r="B1" s="1572"/>
      <c r="C1" s="1572"/>
      <c r="D1" s="1572"/>
      <c r="E1" s="1572"/>
      <c r="F1" s="1572"/>
      <c r="G1" s="1572"/>
      <c r="H1" s="1572"/>
      <c r="I1" s="1572"/>
      <c r="J1" s="1573"/>
    </row>
    <row r="2" spans="1:12" ht="26.25" customHeight="1" x14ac:dyDescent="0.15">
      <c r="A2" s="3137" t="s">
        <v>7009</v>
      </c>
      <c r="B2" s="3137"/>
      <c r="C2" s="3198" t="s">
        <v>7082</v>
      </c>
      <c r="D2" s="3198"/>
      <c r="E2" s="3198"/>
      <c r="F2" s="3194">
        <v>8</v>
      </c>
      <c r="G2" s="3194"/>
      <c r="H2" s="3195" t="s">
        <v>7039</v>
      </c>
      <c r="I2" s="3195"/>
      <c r="J2" s="3195"/>
    </row>
    <row r="3" spans="1:12" s="1574" customFormat="1" ht="31.5" customHeight="1" x14ac:dyDescent="0.15">
      <c r="A3" s="3157" t="s">
        <v>7010</v>
      </c>
      <c r="B3" s="3158"/>
      <c r="C3" s="3159">
        <f>SUM(I13,I22,I31)</f>
        <v>680000</v>
      </c>
      <c r="D3" s="3160"/>
      <c r="E3" s="3160"/>
      <c r="F3" s="3161" t="s">
        <v>7011</v>
      </c>
      <c r="G3" s="3161"/>
      <c r="H3" s="3162"/>
      <c r="I3" s="3162"/>
      <c r="J3" s="3163"/>
      <c r="K3" s="1575"/>
      <c r="L3" s="1576"/>
    </row>
    <row r="4" spans="1:12" s="1574" customFormat="1" ht="21" customHeight="1" x14ac:dyDescent="0.15">
      <c r="A4" s="3138" t="s">
        <v>7012</v>
      </c>
      <c r="B4" s="3139"/>
      <c r="C4" s="3140">
        <v>575250</v>
      </c>
      <c r="D4" s="3141"/>
      <c r="E4" s="3142"/>
      <c r="F4" s="1577"/>
      <c r="G4" s="1577"/>
      <c r="H4" s="1577"/>
      <c r="I4" s="1578"/>
      <c r="J4" s="1579"/>
    </row>
    <row r="5" spans="1:12" s="1574" customFormat="1" ht="15" customHeight="1" x14ac:dyDescent="0.15">
      <c r="A5" s="1580"/>
      <c r="B5" s="1581"/>
      <c r="C5" s="1577"/>
      <c r="D5" s="1577"/>
      <c r="E5" s="1577"/>
      <c r="F5" s="1577"/>
      <c r="G5" s="1577"/>
      <c r="H5" s="1577"/>
      <c r="I5" s="1578"/>
      <c r="J5" s="1578"/>
    </row>
    <row r="6" spans="1:12" s="1574" customFormat="1" ht="26.25" customHeight="1" x14ac:dyDescent="0.15">
      <c r="A6" s="1582" t="s">
        <v>7013</v>
      </c>
      <c r="B6" s="1583"/>
      <c r="C6" s="1584">
        <v>12</v>
      </c>
      <c r="D6" s="1585" t="str">
        <f>IFERROR((VLOOKUP(C6,【選択肢】!T3:X89,2,FALSE)),"")</f>
        <v>農地維持</v>
      </c>
      <c r="E6" s="3143" t="str">
        <f>IFERROR((VLOOKUP(C6,【選択肢】!T3:X89,4,FALSE)),"")</f>
        <v>農道</v>
      </c>
      <c r="F6" s="3144"/>
      <c r="G6" s="3145" t="str">
        <f>IFERROR((VLOOKUP(C6,【選択肢】!T3:X89,5,FALSE)),"")</f>
        <v>12 路面の維持</v>
      </c>
      <c r="H6" s="3145"/>
      <c r="I6" s="3145"/>
      <c r="J6" s="3146"/>
    </row>
    <row r="7" spans="1:12" s="1574" customFormat="1" ht="26.25" customHeight="1" x14ac:dyDescent="0.15">
      <c r="A7" s="3147" t="s">
        <v>7014</v>
      </c>
      <c r="B7" s="3148"/>
      <c r="C7" s="3151" t="s">
        <v>7023</v>
      </c>
      <c r="D7" s="3152"/>
      <c r="E7" s="3152"/>
      <c r="F7" s="3152"/>
      <c r="G7" s="3152"/>
      <c r="H7" s="3152"/>
      <c r="I7" s="3152"/>
      <c r="J7" s="3153"/>
    </row>
    <row r="8" spans="1:12" s="1574" customFormat="1" ht="26.25" customHeight="1" x14ac:dyDescent="0.15">
      <c r="A8" s="3149"/>
      <c r="B8" s="3150"/>
      <c r="C8" s="3154"/>
      <c r="D8" s="3155"/>
      <c r="E8" s="3155"/>
      <c r="F8" s="3155"/>
      <c r="G8" s="3155"/>
      <c r="H8" s="3155"/>
      <c r="I8" s="3155"/>
      <c r="J8" s="3156"/>
    </row>
    <row r="9" spans="1:12" s="1574" customFormat="1" ht="16.149999999999999" customHeight="1" x14ac:dyDescent="0.15">
      <c r="A9" s="3168" t="s">
        <v>7016</v>
      </c>
      <c r="B9" s="3169"/>
      <c r="C9" s="3172" t="s">
        <v>7017</v>
      </c>
      <c r="D9" s="3173"/>
      <c r="E9" s="3174" t="s">
        <v>7018</v>
      </c>
      <c r="F9" s="3175"/>
      <c r="G9" s="3175"/>
      <c r="H9" s="3175"/>
      <c r="I9" s="3174" t="s">
        <v>7019</v>
      </c>
      <c r="J9" s="3176"/>
    </row>
    <row r="10" spans="1:12" s="1574" customFormat="1" ht="26.25" customHeight="1" x14ac:dyDescent="0.15">
      <c r="A10" s="3170"/>
      <c r="B10" s="3171"/>
      <c r="C10" s="1586" t="s">
        <v>944</v>
      </c>
      <c r="D10" s="1587"/>
      <c r="E10" s="3177" t="s">
        <v>7062</v>
      </c>
      <c r="F10" s="3178"/>
      <c r="G10" s="3178"/>
      <c r="H10" s="3178"/>
      <c r="I10" s="3179">
        <v>560000</v>
      </c>
      <c r="J10" s="3180"/>
    </row>
    <row r="11" spans="1:12" s="1574" customFormat="1" ht="26.25" customHeight="1" x14ac:dyDescent="0.15">
      <c r="A11" s="1588"/>
      <c r="B11" s="1589"/>
      <c r="C11" s="1586" t="s">
        <v>7054</v>
      </c>
      <c r="D11" s="1590"/>
      <c r="E11" s="3164" t="s">
        <v>7021</v>
      </c>
      <c r="F11" s="3165"/>
      <c r="G11" s="3165"/>
      <c r="H11" s="3165"/>
      <c r="I11" s="3166"/>
      <c r="J11" s="3167"/>
    </row>
    <row r="12" spans="1:12" s="1574" customFormat="1" ht="26.25" customHeight="1" x14ac:dyDescent="0.15">
      <c r="A12" s="1588"/>
      <c r="B12" s="1589"/>
      <c r="C12" s="1586" t="s">
        <v>7055</v>
      </c>
      <c r="D12" s="1590"/>
      <c r="E12" s="3164" t="s">
        <v>7021</v>
      </c>
      <c r="F12" s="3165"/>
      <c r="G12" s="3165"/>
      <c r="H12" s="3165"/>
      <c r="I12" s="3166"/>
      <c r="J12" s="3167"/>
    </row>
    <row r="13" spans="1:12" s="1574" customFormat="1" ht="26.25" customHeight="1" x14ac:dyDescent="0.15">
      <c r="A13" s="1591"/>
      <c r="B13" s="1592"/>
      <c r="C13" s="3181" t="s">
        <v>32</v>
      </c>
      <c r="D13" s="3182"/>
      <c r="E13" s="3183"/>
      <c r="F13" s="3184"/>
      <c r="G13" s="3184"/>
      <c r="H13" s="3184"/>
      <c r="I13" s="3185">
        <f>SUM(I10:J12)</f>
        <v>560000</v>
      </c>
      <c r="J13" s="3186"/>
    </row>
    <row r="14" spans="1:12" s="1574" customFormat="1" ht="15" customHeight="1" x14ac:dyDescent="0.15">
      <c r="A14" s="1580"/>
      <c r="B14" s="1581"/>
      <c r="C14" s="1577"/>
      <c r="D14" s="1577"/>
      <c r="E14" s="1577"/>
      <c r="F14" s="1577"/>
      <c r="G14" s="1577"/>
      <c r="H14" s="1577"/>
      <c r="I14" s="1578"/>
      <c r="J14" s="1578"/>
    </row>
    <row r="15" spans="1:12" s="1574" customFormat="1" ht="26.25" customHeight="1" x14ac:dyDescent="0.15">
      <c r="A15" s="1582" t="s">
        <v>7013</v>
      </c>
      <c r="B15" s="1583"/>
      <c r="C15" s="1584">
        <v>31</v>
      </c>
      <c r="D15" s="1593" t="str">
        <f>IFERROR((VLOOKUP(C15,【選択肢】!T3:X89,2,FALSE)),"")</f>
        <v>共同</v>
      </c>
      <c r="E15" s="3143" t="str">
        <f>IFERROR((VLOOKUP(C15,【選択肢】!T3:X89,4,FALSE)),"")</f>
        <v>水路</v>
      </c>
      <c r="F15" s="3144"/>
      <c r="G15" s="3145" t="str">
        <f>IFERROR((VLOOKUP(C15,【選択肢】!T3:X89,5,FALSE)),"")</f>
        <v>31 水路の軽微な補修等</v>
      </c>
      <c r="H15" s="3145"/>
      <c r="I15" s="3145"/>
      <c r="J15" s="3146"/>
    </row>
    <row r="16" spans="1:12" s="1574" customFormat="1" ht="26.25" customHeight="1" x14ac:dyDescent="0.15">
      <c r="A16" s="3147" t="s">
        <v>7014</v>
      </c>
      <c r="B16" s="3148"/>
      <c r="C16" s="3151" t="s">
        <v>7024</v>
      </c>
      <c r="D16" s="3152"/>
      <c r="E16" s="3152"/>
      <c r="F16" s="3152"/>
      <c r="G16" s="3152"/>
      <c r="H16" s="3152"/>
      <c r="I16" s="3152"/>
      <c r="J16" s="3153"/>
    </row>
    <row r="17" spans="1:10" s="1574" customFormat="1" ht="26.25" customHeight="1" x14ac:dyDescent="0.15">
      <c r="A17" s="3149"/>
      <c r="B17" s="3150"/>
      <c r="C17" s="3154"/>
      <c r="D17" s="3155"/>
      <c r="E17" s="3155"/>
      <c r="F17" s="3155"/>
      <c r="G17" s="3155"/>
      <c r="H17" s="3155"/>
      <c r="I17" s="3155"/>
      <c r="J17" s="3156"/>
    </row>
    <row r="18" spans="1:10" s="1574" customFormat="1" ht="16.149999999999999" customHeight="1" x14ac:dyDescent="0.15">
      <c r="A18" s="3168" t="s">
        <v>7016</v>
      </c>
      <c r="B18" s="3169"/>
      <c r="C18" s="3172" t="s">
        <v>7017</v>
      </c>
      <c r="D18" s="3173"/>
      <c r="E18" s="3174" t="s">
        <v>7018</v>
      </c>
      <c r="F18" s="3175"/>
      <c r="G18" s="3175"/>
      <c r="H18" s="3175"/>
      <c r="I18" s="3174" t="s">
        <v>7019</v>
      </c>
      <c r="J18" s="3176"/>
    </row>
    <row r="19" spans="1:10" s="1574" customFormat="1" ht="26.25" customHeight="1" x14ac:dyDescent="0.15">
      <c r="A19" s="3170"/>
      <c r="B19" s="3171"/>
      <c r="C19" s="1586" t="s">
        <v>944</v>
      </c>
      <c r="D19" s="1587"/>
      <c r="E19" s="3177" t="s">
        <v>7025</v>
      </c>
      <c r="F19" s="3178"/>
      <c r="G19" s="3178"/>
      <c r="H19" s="3178"/>
      <c r="I19" s="3179">
        <v>80000</v>
      </c>
      <c r="J19" s="3180"/>
    </row>
    <row r="20" spans="1:10" s="1574" customFormat="1" ht="26.25" customHeight="1" x14ac:dyDescent="0.15">
      <c r="A20" s="1588"/>
      <c r="B20" s="1589"/>
      <c r="C20" s="1586" t="s">
        <v>7054</v>
      </c>
      <c r="D20" s="1594"/>
      <c r="E20" s="3164" t="s">
        <v>7021</v>
      </c>
      <c r="F20" s="3165"/>
      <c r="G20" s="3165"/>
      <c r="H20" s="3165"/>
      <c r="I20" s="3166"/>
      <c r="J20" s="3167"/>
    </row>
    <row r="21" spans="1:10" s="1574" customFormat="1" ht="26.25" customHeight="1" x14ac:dyDescent="0.15">
      <c r="A21" s="1588"/>
      <c r="B21" s="1589"/>
      <c r="C21" s="1586" t="s">
        <v>7055</v>
      </c>
      <c r="D21" s="1595"/>
      <c r="E21" s="3164" t="s">
        <v>7021</v>
      </c>
      <c r="F21" s="3165"/>
      <c r="G21" s="3165"/>
      <c r="H21" s="3165"/>
      <c r="I21" s="3166"/>
      <c r="J21" s="3167"/>
    </row>
    <row r="22" spans="1:10" s="1574" customFormat="1" ht="26.25" customHeight="1" x14ac:dyDescent="0.15">
      <c r="A22" s="1591"/>
      <c r="B22" s="1592"/>
      <c r="C22" s="3183" t="s">
        <v>32</v>
      </c>
      <c r="D22" s="3187"/>
      <c r="E22" s="3183"/>
      <c r="F22" s="3184"/>
      <c r="G22" s="3184"/>
      <c r="H22" s="3184"/>
      <c r="I22" s="3185">
        <f>SUM(I19:J21)</f>
        <v>80000</v>
      </c>
      <c r="J22" s="3186"/>
    </row>
    <row r="23" spans="1:10" s="1574" customFormat="1" ht="15" customHeight="1" x14ac:dyDescent="0.15">
      <c r="A23" s="1580"/>
      <c r="B23" s="1581"/>
      <c r="C23" s="1577"/>
      <c r="D23" s="1577"/>
      <c r="E23" s="1577"/>
      <c r="F23" s="1577"/>
      <c r="G23" s="1577"/>
      <c r="H23" s="1577"/>
      <c r="I23" s="1578"/>
      <c r="J23" s="1578"/>
    </row>
    <row r="24" spans="1:10" s="1574" customFormat="1" ht="26.25" customHeight="1" x14ac:dyDescent="0.15">
      <c r="A24" s="1582" t="s">
        <v>7013</v>
      </c>
      <c r="B24" s="1583"/>
      <c r="C24" s="1584">
        <v>503</v>
      </c>
      <c r="D24" s="1593" t="str">
        <f>IFERROR((VLOOKUP(C24,【選択肢】!T3:X89,2,FALSE)),"")</f>
        <v>維持・共同</v>
      </c>
      <c r="E24" s="3143" t="str">
        <f>IFERROR((VLOOKUP(C24,【選択肢】!T3:X89,4,FALSE)),"")</f>
        <v>点検・機能診断</v>
      </c>
      <c r="F24" s="3144"/>
      <c r="G24" s="3145" t="str">
        <f>IFERROR((VLOOKUP(C24,【選択肢】!T3:X89,5,FALSE)),"")</f>
        <v>農用地・水路・農道・ため池</v>
      </c>
      <c r="H24" s="3145"/>
      <c r="I24" s="3145"/>
      <c r="J24" s="3146"/>
    </row>
    <row r="25" spans="1:10" s="1574" customFormat="1" ht="26.25" customHeight="1" x14ac:dyDescent="0.15">
      <c r="A25" s="3147" t="s">
        <v>7014</v>
      </c>
      <c r="B25" s="3148"/>
      <c r="C25" s="3188" t="s">
        <v>7026</v>
      </c>
      <c r="D25" s="3189"/>
      <c r="E25" s="3189"/>
      <c r="F25" s="3189"/>
      <c r="G25" s="3189"/>
      <c r="H25" s="3189"/>
      <c r="I25" s="3189"/>
      <c r="J25" s="3190"/>
    </row>
    <row r="26" spans="1:10" s="1574" customFormat="1" ht="26.25" customHeight="1" x14ac:dyDescent="0.15">
      <c r="A26" s="3149"/>
      <c r="B26" s="3150"/>
      <c r="C26" s="3191"/>
      <c r="D26" s="3192"/>
      <c r="E26" s="3192"/>
      <c r="F26" s="3192"/>
      <c r="G26" s="3192"/>
      <c r="H26" s="3192"/>
      <c r="I26" s="3192"/>
      <c r="J26" s="3193"/>
    </row>
    <row r="27" spans="1:10" s="1574" customFormat="1" ht="16.149999999999999" customHeight="1" x14ac:dyDescent="0.15">
      <c r="A27" s="3168" t="s">
        <v>7016</v>
      </c>
      <c r="B27" s="3169"/>
      <c r="C27" s="3172" t="s">
        <v>7017</v>
      </c>
      <c r="D27" s="3173"/>
      <c r="E27" s="3174" t="s">
        <v>7018</v>
      </c>
      <c r="F27" s="3175"/>
      <c r="G27" s="3175"/>
      <c r="H27" s="3175"/>
      <c r="I27" s="3174" t="s">
        <v>7019</v>
      </c>
      <c r="J27" s="3176"/>
    </row>
    <row r="28" spans="1:10" s="1574" customFormat="1" ht="26.25" customHeight="1" x14ac:dyDescent="0.15">
      <c r="A28" s="3170"/>
      <c r="B28" s="3171"/>
      <c r="C28" s="1586" t="s">
        <v>944</v>
      </c>
      <c r="D28" s="1587"/>
      <c r="E28" s="3177" t="s">
        <v>7027</v>
      </c>
      <c r="F28" s="3178"/>
      <c r="G28" s="3178"/>
      <c r="H28" s="3178"/>
      <c r="I28" s="3179">
        <v>40000</v>
      </c>
      <c r="J28" s="3180"/>
    </row>
    <row r="29" spans="1:10" s="1574" customFormat="1" ht="26.25" customHeight="1" x14ac:dyDescent="0.15">
      <c r="A29" s="1588"/>
      <c r="B29" s="1589"/>
      <c r="C29" s="1586" t="s">
        <v>7054</v>
      </c>
      <c r="D29" s="1594"/>
      <c r="E29" s="3164" t="s">
        <v>7021</v>
      </c>
      <c r="F29" s="3165"/>
      <c r="G29" s="3165"/>
      <c r="H29" s="3165"/>
      <c r="I29" s="3166"/>
      <c r="J29" s="3167"/>
    </row>
    <row r="30" spans="1:10" s="1574" customFormat="1" ht="26.25" customHeight="1" x14ac:dyDescent="0.15">
      <c r="A30" s="1588"/>
      <c r="B30" s="1589"/>
      <c r="C30" s="1586" t="s">
        <v>7055</v>
      </c>
      <c r="D30" s="1595"/>
      <c r="E30" s="3164" t="s">
        <v>7021</v>
      </c>
      <c r="F30" s="3165"/>
      <c r="G30" s="3165"/>
      <c r="H30" s="3165"/>
      <c r="I30" s="3166"/>
      <c r="J30" s="3167"/>
    </row>
    <row r="31" spans="1:10" s="1574" customFormat="1" ht="26.25" customHeight="1" x14ac:dyDescent="0.15">
      <c r="A31" s="1591"/>
      <c r="B31" s="1592"/>
      <c r="C31" s="3183" t="s">
        <v>32</v>
      </c>
      <c r="D31" s="3187"/>
      <c r="E31" s="3183"/>
      <c r="F31" s="3184"/>
      <c r="G31" s="3184"/>
      <c r="H31" s="3184"/>
      <c r="I31" s="3185">
        <f>SUM(I28:J30)</f>
        <v>40000</v>
      </c>
      <c r="J31" s="3186"/>
    </row>
    <row r="32" spans="1:10" ht="21" customHeight="1" x14ac:dyDescent="0.15"/>
    <row r="33" spans="1:12" ht="26.25" customHeight="1" x14ac:dyDescent="0.15">
      <c r="A33" s="3137" t="s">
        <v>7022</v>
      </c>
      <c r="B33" s="3137"/>
      <c r="C33" s="3198" t="s">
        <v>7082</v>
      </c>
      <c r="D33" s="3198"/>
      <c r="E33" s="3198"/>
      <c r="F33" s="3194">
        <v>8</v>
      </c>
      <c r="G33" s="3194"/>
      <c r="H33" s="3195" t="s">
        <v>7039</v>
      </c>
      <c r="I33" s="3195"/>
      <c r="J33" s="3195"/>
    </row>
    <row r="34" spans="1:12" s="1574" customFormat="1" ht="31.5" customHeight="1" x14ac:dyDescent="0.15">
      <c r="A34" s="3157" t="s">
        <v>7010</v>
      </c>
      <c r="B34" s="3158"/>
      <c r="C34" s="3159">
        <f>SUM(I44,I53,I62)</f>
        <v>360000</v>
      </c>
      <c r="D34" s="3160"/>
      <c r="E34" s="3160"/>
      <c r="F34" s="3161" t="s">
        <v>6828</v>
      </c>
      <c r="G34" s="3161"/>
      <c r="H34" s="3162"/>
      <c r="I34" s="3162"/>
      <c r="J34" s="3163"/>
      <c r="K34" s="1575"/>
      <c r="L34" s="1576"/>
    </row>
    <row r="35" spans="1:12" s="1574" customFormat="1" ht="21" customHeight="1" x14ac:dyDescent="0.15">
      <c r="A35" s="3138" t="s">
        <v>7012</v>
      </c>
      <c r="B35" s="3139"/>
      <c r="C35" s="3140">
        <v>360000</v>
      </c>
      <c r="D35" s="3141"/>
      <c r="E35" s="3142"/>
      <c r="F35" s="1577"/>
      <c r="G35" s="1577"/>
      <c r="H35" s="1577"/>
      <c r="I35" s="1578"/>
      <c r="J35" s="1579"/>
    </row>
    <row r="36" spans="1:12" s="1574" customFormat="1" ht="15" customHeight="1" x14ac:dyDescent="0.15">
      <c r="A36" s="1580"/>
      <c r="B36" s="1581"/>
      <c r="C36" s="1577"/>
      <c r="D36" s="1577"/>
      <c r="E36" s="1577"/>
      <c r="F36" s="1577"/>
      <c r="G36" s="1577"/>
      <c r="H36" s="1577"/>
      <c r="I36" s="1578"/>
      <c r="J36" s="1578"/>
    </row>
    <row r="37" spans="1:12" s="1574" customFormat="1" ht="26.25" customHeight="1" x14ac:dyDescent="0.15">
      <c r="A37" s="1582" t="s">
        <v>7013</v>
      </c>
      <c r="B37" s="1583"/>
      <c r="C37" s="1584">
        <v>8</v>
      </c>
      <c r="D37" s="1593" t="str">
        <f>IFERROR((VLOOKUP(C37,【選択肢】!T3:X89,2,FALSE)),"")</f>
        <v>農地維持</v>
      </c>
      <c r="E37" s="3143" t="str">
        <f>IFERROR((VLOOKUP(C37,【選択肢】!T3:X89,4,FALSE)),"")</f>
        <v>水路</v>
      </c>
      <c r="F37" s="3144"/>
      <c r="G37" s="3145" t="str">
        <f>IFERROR((VLOOKUP(C37,【選択肢】!T3:X89,5,FALSE)),"")</f>
        <v>8 水路の泥上げ</v>
      </c>
      <c r="H37" s="3145"/>
      <c r="I37" s="3145"/>
      <c r="J37" s="3146"/>
    </row>
    <row r="38" spans="1:12" s="1574" customFormat="1" ht="26.25" customHeight="1" x14ac:dyDescent="0.15">
      <c r="A38" s="3147" t="s">
        <v>7014</v>
      </c>
      <c r="B38" s="3148"/>
      <c r="C38" s="3151" t="s">
        <v>7015</v>
      </c>
      <c r="D38" s="3152"/>
      <c r="E38" s="3152"/>
      <c r="F38" s="3152"/>
      <c r="G38" s="3152"/>
      <c r="H38" s="3152"/>
      <c r="I38" s="3152"/>
      <c r="J38" s="3153"/>
    </row>
    <row r="39" spans="1:12" s="1574" customFormat="1" ht="26.25" customHeight="1" x14ac:dyDescent="0.15">
      <c r="A39" s="3149"/>
      <c r="B39" s="3150"/>
      <c r="C39" s="3154"/>
      <c r="D39" s="3155"/>
      <c r="E39" s="3155"/>
      <c r="F39" s="3155"/>
      <c r="G39" s="3155"/>
      <c r="H39" s="3155"/>
      <c r="I39" s="3155"/>
      <c r="J39" s="3156"/>
    </row>
    <row r="40" spans="1:12" s="1574" customFormat="1" ht="16.149999999999999" customHeight="1" x14ac:dyDescent="0.15">
      <c r="A40" s="3168" t="s">
        <v>7016</v>
      </c>
      <c r="B40" s="3169"/>
      <c r="C40" s="3172" t="s">
        <v>7017</v>
      </c>
      <c r="D40" s="3173"/>
      <c r="E40" s="3174" t="s">
        <v>7018</v>
      </c>
      <c r="F40" s="3175"/>
      <c r="G40" s="3175"/>
      <c r="H40" s="3175"/>
      <c r="I40" s="3174" t="s">
        <v>7019</v>
      </c>
      <c r="J40" s="3176"/>
    </row>
    <row r="41" spans="1:12" s="1574" customFormat="1" ht="26.25" customHeight="1" x14ac:dyDescent="0.15">
      <c r="A41" s="3170"/>
      <c r="B41" s="3171"/>
      <c r="C41" s="1586" t="s">
        <v>944</v>
      </c>
      <c r="D41" s="1587"/>
      <c r="E41" s="3177" t="s">
        <v>7020</v>
      </c>
      <c r="F41" s="3178"/>
      <c r="G41" s="3178"/>
      <c r="H41" s="3178"/>
      <c r="I41" s="3179">
        <v>160000</v>
      </c>
      <c r="J41" s="3180"/>
    </row>
    <row r="42" spans="1:12" s="1574" customFormat="1" ht="26.25" customHeight="1" x14ac:dyDescent="0.15">
      <c r="A42" s="1588"/>
      <c r="B42" s="1589"/>
      <c r="C42" s="1586" t="s">
        <v>7054</v>
      </c>
      <c r="D42" s="1595"/>
      <c r="E42" s="3164" t="s">
        <v>7021</v>
      </c>
      <c r="F42" s="3165"/>
      <c r="G42" s="3165"/>
      <c r="H42" s="3165"/>
      <c r="I42" s="3166"/>
      <c r="J42" s="3167"/>
    </row>
    <row r="43" spans="1:12" s="1574" customFormat="1" ht="26.25" customHeight="1" x14ac:dyDescent="0.15">
      <c r="A43" s="1588"/>
      <c r="B43" s="1589"/>
      <c r="C43" s="1586" t="s">
        <v>7055</v>
      </c>
      <c r="D43" s="1595"/>
      <c r="E43" s="3164" t="s">
        <v>7021</v>
      </c>
      <c r="F43" s="3165"/>
      <c r="G43" s="3165"/>
      <c r="H43" s="3165"/>
      <c r="I43" s="3166"/>
      <c r="J43" s="3167"/>
    </row>
    <row r="44" spans="1:12" s="1574" customFormat="1" ht="26.25" customHeight="1" x14ac:dyDescent="0.15">
      <c r="A44" s="1591"/>
      <c r="B44" s="1592"/>
      <c r="C44" s="3181" t="s">
        <v>32</v>
      </c>
      <c r="D44" s="3182"/>
      <c r="E44" s="3183"/>
      <c r="F44" s="3184"/>
      <c r="G44" s="3184"/>
      <c r="H44" s="3184"/>
      <c r="I44" s="3185">
        <f>SUM(I41:J43)</f>
        <v>160000</v>
      </c>
      <c r="J44" s="3186"/>
    </row>
    <row r="45" spans="1:12" s="1574" customFormat="1" ht="15" customHeight="1" x14ac:dyDescent="0.15">
      <c r="A45" s="1580"/>
      <c r="B45" s="1581"/>
      <c r="C45" s="1577"/>
      <c r="D45" s="1577"/>
      <c r="E45" s="1577"/>
      <c r="F45" s="1577"/>
      <c r="G45" s="1577"/>
      <c r="H45" s="1577"/>
      <c r="I45" s="1578"/>
      <c r="J45" s="1578"/>
    </row>
    <row r="46" spans="1:12" s="1574" customFormat="1" ht="26.25" customHeight="1" x14ac:dyDescent="0.15">
      <c r="A46" s="1582" t="s">
        <v>7013</v>
      </c>
      <c r="B46" s="1583"/>
      <c r="C46" s="1584">
        <v>200</v>
      </c>
      <c r="D46" s="1593" t="str">
        <f>IFERROR((VLOOKUP($C46,【選択肢】!T3:X89,2,FALSE)),"")</f>
        <v>-</v>
      </c>
      <c r="E46" s="3143" t="str">
        <f>IFERROR((VLOOKUP($C46,【選択肢】!T3:X89,3,FALSE)),"")</f>
        <v>事務処理</v>
      </c>
      <c r="F46" s="3144" t="str">
        <f>IFERROR((VLOOKUP($C46,【選択肢】!V3:Z89,2,FALSE)),"")</f>
        <v/>
      </c>
      <c r="G46" s="3145" t="str">
        <f>IFERROR((VLOOKUP($C46,【選択肢】!T3:X89,4,FALSE)),"")</f>
        <v>事務処理</v>
      </c>
      <c r="H46" s="3145" t="str">
        <f>IFERROR((VLOOKUP($C46,【選択肢】!X3:AB89,2,FALSE)),"")</f>
        <v/>
      </c>
      <c r="I46" s="3145" t="str">
        <f>IFERROR((VLOOKUP($C46,【選択肢】!Y3:AC89,2,FALSE)),"")</f>
        <v/>
      </c>
      <c r="J46" s="3146" t="str">
        <f>IFERROR((VLOOKUP($C46,【選択肢】!Z3:AD89,2,FALSE)),"")</f>
        <v/>
      </c>
    </row>
    <row r="47" spans="1:12" s="1574" customFormat="1" ht="26.25" customHeight="1" x14ac:dyDescent="0.15">
      <c r="A47" s="3147" t="s">
        <v>7014</v>
      </c>
      <c r="B47" s="3148"/>
      <c r="C47" s="3151" t="s">
        <v>7029</v>
      </c>
      <c r="D47" s="3152"/>
      <c r="E47" s="3152"/>
      <c r="F47" s="3152"/>
      <c r="G47" s="3152"/>
      <c r="H47" s="3152"/>
      <c r="I47" s="3152"/>
      <c r="J47" s="3153"/>
    </row>
    <row r="48" spans="1:12" s="1574" customFormat="1" ht="26.25" customHeight="1" x14ac:dyDescent="0.15">
      <c r="A48" s="3149"/>
      <c r="B48" s="3150"/>
      <c r="C48" s="3154"/>
      <c r="D48" s="3155"/>
      <c r="E48" s="3155"/>
      <c r="F48" s="3155"/>
      <c r="G48" s="3155"/>
      <c r="H48" s="3155"/>
      <c r="I48" s="3155"/>
      <c r="J48" s="3156"/>
    </row>
    <row r="49" spans="1:10" s="1574" customFormat="1" ht="16.149999999999999" customHeight="1" x14ac:dyDescent="0.15">
      <c r="A49" s="3168" t="s">
        <v>7016</v>
      </c>
      <c r="B49" s="3169"/>
      <c r="C49" s="3172" t="s">
        <v>7017</v>
      </c>
      <c r="D49" s="3173"/>
      <c r="E49" s="3174" t="s">
        <v>7018</v>
      </c>
      <c r="F49" s="3175"/>
      <c r="G49" s="3175"/>
      <c r="H49" s="3175"/>
      <c r="I49" s="3174" t="s">
        <v>7019</v>
      </c>
      <c r="J49" s="3176"/>
    </row>
    <row r="50" spans="1:10" s="1574" customFormat="1" ht="26.25" customHeight="1" x14ac:dyDescent="0.15">
      <c r="A50" s="3170"/>
      <c r="B50" s="3171"/>
      <c r="C50" s="1586" t="s">
        <v>944</v>
      </c>
      <c r="D50" s="1587"/>
      <c r="E50" s="3164" t="s">
        <v>7021</v>
      </c>
      <c r="F50" s="3165"/>
      <c r="G50" s="3165"/>
      <c r="H50" s="3165"/>
      <c r="I50" s="3179"/>
      <c r="J50" s="3180"/>
    </row>
    <row r="51" spans="1:10" s="1574" customFormat="1" ht="26.25" customHeight="1" x14ac:dyDescent="0.15">
      <c r="A51" s="1588"/>
      <c r="B51" s="1589"/>
      <c r="C51" s="1586" t="s">
        <v>7054</v>
      </c>
      <c r="D51" s="1594"/>
      <c r="E51" s="3164" t="s">
        <v>7021</v>
      </c>
      <c r="F51" s="3165"/>
      <c r="G51" s="3165"/>
      <c r="H51" s="3165"/>
      <c r="I51" s="3166"/>
      <c r="J51" s="3167"/>
    </row>
    <row r="52" spans="1:10" s="1574" customFormat="1" ht="26.25" customHeight="1" x14ac:dyDescent="0.15">
      <c r="A52" s="1588"/>
      <c r="B52" s="1589"/>
      <c r="C52" s="1586" t="s">
        <v>7055</v>
      </c>
      <c r="D52" s="1595"/>
      <c r="E52" s="3196" t="s">
        <v>7030</v>
      </c>
      <c r="F52" s="3197"/>
      <c r="G52" s="3197"/>
      <c r="H52" s="3197"/>
      <c r="I52" s="3166">
        <v>50000</v>
      </c>
      <c r="J52" s="3167"/>
    </row>
    <row r="53" spans="1:10" s="1574" customFormat="1" ht="26.25" customHeight="1" x14ac:dyDescent="0.15">
      <c r="A53" s="1591"/>
      <c r="B53" s="1592"/>
      <c r="C53" s="3183" t="s">
        <v>32</v>
      </c>
      <c r="D53" s="3187"/>
      <c r="E53" s="3183"/>
      <c r="F53" s="3184"/>
      <c r="G53" s="3184"/>
      <c r="H53" s="3184"/>
      <c r="I53" s="3185">
        <f>SUM(I50:J52)</f>
        <v>50000</v>
      </c>
      <c r="J53" s="3186"/>
    </row>
    <row r="54" spans="1:10" s="1574" customFormat="1" ht="15" customHeight="1" x14ac:dyDescent="0.15">
      <c r="A54" s="1580"/>
      <c r="B54" s="1581"/>
      <c r="C54" s="1577"/>
      <c r="D54" s="1577"/>
      <c r="E54" s="1577"/>
      <c r="F54" s="1577"/>
      <c r="G54" s="1577"/>
      <c r="H54" s="1577"/>
      <c r="I54" s="1578"/>
      <c r="J54" s="1578"/>
    </row>
    <row r="55" spans="1:10" s="1574" customFormat="1" ht="26.25" customHeight="1" x14ac:dyDescent="0.15">
      <c r="A55" s="1582" t="s">
        <v>7013</v>
      </c>
      <c r="B55" s="1583"/>
      <c r="C55" s="1584">
        <v>32</v>
      </c>
      <c r="D55" s="1593" t="str">
        <f>IFERROR((VLOOKUP($C55,【選択肢】!T3:X99,2,FALSE)),"")</f>
        <v>共同</v>
      </c>
      <c r="E55" s="3143" t="str">
        <f>IFERROR((VLOOKUP($C55,【選択肢】!T3:X99,3,FALSE)),"")</f>
        <v>実践活動</v>
      </c>
      <c r="F55" s="3144" t="str">
        <f>IFERROR((VLOOKUP($C55,【選択肢】!V13:Z99,2,FALSE)),"")</f>
        <v/>
      </c>
      <c r="G55" s="3145" t="str">
        <f>IFERROR((VLOOKUP($C55,【選択肢】!T3:X99,4,FALSE)),"")</f>
        <v>農道</v>
      </c>
      <c r="H55" s="3145" t="str">
        <f>IFERROR((VLOOKUP($C55,【選択肢】!X13:AB99,2,FALSE)),"")</f>
        <v/>
      </c>
      <c r="I55" s="3145" t="str">
        <f>IFERROR((VLOOKUP($C55,【選択肢】!Y13:AC99,2,FALSE)),"")</f>
        <v/>
      </c>
      <c r="J55" s="3146" t="str">
        <f>IFERROR((VLOOKUP($C55,【選択肢】!Z13:AD99,2,FALSE)),"")</f>
        <v/>
      </c>
    </row>
    <row r="56" spans="1:10" s="1574" customFormat="1" ht="26.25" customHeight="1" x14ac:dyDescent="0.15">
      <c r="A56" s="3147" t="s">
        <v>7014</v>
      </c>
      <c r="B56" s="3148"/>
      <c r="C56" s="3151" t="s">
        <v>7031</v>
      </c>
      <c r="D56" s="3189"/>
      <c r="E56" s="3189"/>
      <c r="F56" s="3189"/>
      <c r="G56" s="3189"/>
      <c r="H56" s="3189"/>
      <c r="I56" s="3189"/>
      <c r="J56" s="3190"/>
    </row>
    <row r="57" spans="1:10" s="1574" customFormat="1" ht="26.25" customHeight="1" x14ac:dyDescent="0.15">
      <c r="A57" s="3149"/>
      <c r="B57" s="3150"/>
      <c r="C57" s="3191"/>
      <c r="D57" s="3192"/>
      <c r="E57" s="3192"/>
      <c r="F57" s="3192"/>
      <c r="G57" s="3192"/>
      <c r="H57" s="3192"/>
      <c r="I57" s="3192"/>
      <c r="J57" s="3193"/>
    </row>
    <row r="58" spans="1:10" s="1574" customFormat="1" ht="16.149999999999999" customHeight="1" x14ac:dyDescent="0.15">
      <c r="A58" s="3168" t="s">
        <v>7016</v>
      </c>
      <c r="B58" s="3169"/>
      <c r="C58" s="3172" t="s">
        <v>7017</v>
      </c>
      <c r="D58" s="3173"/>
      <c r="E58" s="3174" t="s">
        <v>7018</v>
      </c>
      <c r="F58" s="3175"/>
      <c r="G58" s="3175"/>
      <c r="H58" s="3175"/>
      <c r="I58" s="3174" t="s">
        <v>7019</v>
      </c>
      <c r="J58" s="3176"/>
    </row>
    <row r="59" spans="1:10" s="1574" customFormat="1" ht="26.25" customHeight="1" x14ac:dyDescent="0.15">
      <c r="A59" s="3170"/>
      <c r="B59" s="3171"/>
      <c r="C59" s="1586" t="s">
        <v>944</v>
      </c>
      <c r="D59" s="1587"/>
      <c r="E59" s="3164" t="s">
        <v>7021</v>
      </c>
      <c r="F59" s="3165"/>
      <c r="G59" s="3165"/>
      <c r="H59" s="3165"/>
      <c r="I59" s="3179"/>
      <c r="J59" s="3180"/>
    </row>
    <row r="60" spans="1:10" s="1574" customFormat="1" ht="26.25" customHeight="1" x14ac:dyDescent="0.15">
      <c r="A60" s="1588"/>
      <c r="B60" s="1589"/>
      <c r="C60" s="1586" t="s">
        <v>7054</v>
      </c>
      <c r="D60" s="1594"/>
      <c r="E60" s="3196" t="s">
        <v>7032</v>
      </c>
      <c r="F60" s="3197"/>
      <c r="G60" s="3197"/>
      <c r="H60" s="3197"/>
      <c r="I60" s="3166">
        <v>150000</v>
      </c>
      <c r="J60" s="3167"/>
    </row>
    <row r="61" spans="1:10" s="1574" customFormat="1" ht="26.25" customHeight="1" x14ac:dyDescent="0.15">
      <c r="A61" s="1588"/>
      <c r="B61" s="1589"/>
      <c r="C61" s="1586" t="s">
        <v>7055</v>
      </c>
      <c r="D61" s="1595"/>
      <c r="E61" s="3164" t="s">
        <v>7021</v>
      </c>
      <c r="F61" s="3165"/>
      <c r="G61" s="3165"/>
      <c r="H61" s="3165"/>
      <c r="I61" s="3166"/>
      <c r="J61" s="3167"/>
    </row>
    <row r="62" spans="1:10" s="1574" customFormat="1" ht="26.25" customHeight="1" x14ac:dyDescent="0.15">
      <c r="A62" s="1591"/>
      <c r="B62" s="1592"/>
      <c r="C62" s="3183" t="s">
        <v>32</v>
      </c>
      <c r="D62" s="3187"/>
      <c r="E62" s="3183"/>
      <c r="F62" s="3184"/>
      <c r="G62" s="3184"/>
      <c r="H62" s="3184"/>
      <c r="I62" s="3185">
        <f>SUM(I59:J61)</f>
        <v>150000</v>
      </c>
      <c r="J62" s="3186"/>
    </row>
    <row r="63" spans="1:10" ht="21" customHeight="1" x14ac:dyDescent="0.15"/>
    <row r="64" spans="1:10" ht="26.25" customHeight="1" x14ac:dyDescent="0.15">
      <c r="A64" s="3137" t="s">
        <v>7028</v>
      </c>
      <c r="B64" s="3137"/>
      <c r="C64" s="3198" t="s">
        <v>7053</v>
      </c>
      <c r="D64" s="3198"/>
      <c r="E64" s="3198"/>
      <c r="F64" s="3194">
        <v>8</v>
      </c>
      <c r="G64" s="3194"/>
      <c r="H64" s="3195" t="s">
        <v>7039</v>
      </c>
      <c r="I64" s="3195"/>
      <c r="J64" s="3195"/>
    </row>
    <row r="65" spans="1:12" s="1574" customFormat="1" ht="31.5" customHeight="1" x14ac:dyDescent="0.15">
      <c r="A65" s="3157" t="s">
        <v>7010</v>
      </c>
      <c r="B65" s="3158"/>
      <c r="C65" s="3159">
        <f>SUM(I75,I84,I93)</f>
        <v>900000</v>
      </c>
      <c r="D65" s="3160"/>
      <c r="E65" s="3160"/>
      <c r="F65" s="3161" t="s">
        <v>6828</v>
      </c>
      <c r="G65" s="3161"/>
      <c r="H65" s="3162"/>
      <c r="I65" s="3162"/>
      <c r="J65" s="3163"/>
      <c r="K65" s="1575"/>
      <c r="L65" s="1576"/>
    </row>
    <row r="66" spans="1:12" s="1574" customFormat="1" ht="21" customHeight="1" x14ac:dyDescent="0.15">
      <c r="A66" s="3138" t="s">
        <v>7012</v>
      </c>
      <c r="B66" s="3139"/>
      <c r="C66" s="3140">
        <v>900000</v>
      </c>
      <c r="D66" s="3141"/>
      <c r="E66" s="3142"/>
      <c r="F66" s="1577"/>
      <c r="G66" s="1577"/>
      <c r="H66" s="1577"/>
      <c r="I66" s="1578"/>
      <c r="J66" s="1579"/>
    </row>
    <row r="67" spans="1:12" s="1574" customFormat="1" ht="15" customHeight="1" x14ac:dyDescent="0.15">
      <c r="A67" s="1580"/>
      <c r="B67" s="1581"/>
      <c r="C67" s="1577"/>
      <c r="D67" s="1577"/>
      <c r="E67" s="1577"/>
      <c r="F67" s="1577"/>
      <c r="G67" s="1577"/>
      <c r="H67" s="1577"/>
      <c r="I67" s="1578"/>
      <c r="J67" s="1578"/>
    </row>
    <row r="68" spans="1:12" s="1574" customFormat="1" ht="26.25" customHeight="1" x14ac:dyDescent="0.15">
      <c r="A68" s="1582" t="s">
        <v>7013</v>
      </c>
      <c r="B68" s="1583"/>
      <c r="C68" s="1584">
        <v>63</v>
      </c>
      <c r="D68" s="1593" t="str">
        <f>IFERROR((VLOOKUP($C68,【選択肢】!T3:X99,2,FALSE)),"")</f>
        <v>長寿命化</v>
      </c>
      <c r="E68" s="3143" t="str">
        <f>IFERROR((VLOOKUP($C68,【選択肢】!T3:X99,3,FALSE)),"")</f>
        <v>実践活動</v>
      </c>
      <c r="F68" s="3144" t="str">
        <f>IFERROR((VLOOKUP($C68,【選択肢】!V27:Z113,2,FALSE)),"")</f>
        <v/>
      </c>
      <c r="G68" s="3145" t="str">
        <f>IFERROR((VLOOKUP($C68,【選択肢】!T3:X99,4,FALSE)),"")</f>
        <v>農道</v>
      </c>
      <c r="H68" s="3145" t="str">
        <f>IFERROR((VLOOKUP($C68,【選択肢】!X27:AB113,2,FALSE)),"")</f>
        <v/>
      </c>
      <c r="I68" s="3145" t="str">
        <f>IFERROR((VLOOKUP($C68,【選択肢】!Y27:AC113,2,FALSE)),"")</f>
        <v/>
      </c>
      <c r="J68" s="3146" t="str">
        <f>IFERROR((VLOOKUP($C68,【選択肢】!Z27:AD113,2,FALSE)),"")</f>
        <v/>
      </c>
    </row>
    <row r="69" spans="1:12" s="1574" customFormat="1" ht="26.25" customHeight="1" x14ac:dyDescent="0.15">
      <c r="A69" s="3147" t="s">
        <v>7014</v>
      </c>
      <c r="B69" s="3148"/>
      <c r="C69" s="3151" t="s">
        <v>7063</v>
      </c>
      <c r="D69" s="3189"/>
      <c r="E69" s="3189"/>
      <c r="F69" s="3189"/>
      <c r="G69" s="3189"/>
      <c r="H69" s="3189"/>
      <c r="I69" s="3189"/>
      <c r="J69" s="3190"/>
    </row>
    <row r="70" spans="1:12" s="1574" customFormat="1" ht="26.25" customHeight="1" x14ac:dyDescent="0.15">
      <c r="A70" s="3149"/>
      <c r="B70" s="3150"/>
      <c r="C70" s="3191"/>
      <c r="D70" s="3192"/>
      <c r="E70" s="3192"/>
      <c r="F70" s="3192"/>
      <c r="G70" s="3192"/>
      <c r="H70" s="3192"/>
      <c r="I70" s="3192"/>
      <c r="J70" s="3193"/>
    </row>
    <row r="71" spans="1:12" s="1574" customFormat="1" ht="16.149999999999999" customHeight="1" x14ac:dyDescent="0.15">
      <c r="A71" s="3168" t="s">
        <v>7016</v>
      </c>
      <c r="B71" s="3169"/>
      <c r="C71" s="3172" t="s">
        <v>7017</v>
      </c>
      <c r="D71" s="3173"/>
      <c r="E71" s="3174" t="s">
        <v>7018</v>
      </c>
      <c r="F71" s="3175"/>
      <c r="G71" s="3175"/>
      <c r="H71" s="3175"/>
      <c r="I71" s="3174" t="s">
        <v>7019</v>
      </c>
      <c r="J71" s="3176"/>
    </row>
    <row r="72" spans="1:12" s="1574" customFormat="1" ht="26.25" customHeight="1" x14ac:dyDescent="0.15">
      <c r="A72" s="3170"/>
      <c r="B72" s="3171"/>
      <c r="C72" s="1586" t="s">
        <v>944</v>
      </c>
      <c r="D72" s="1587"/>
      <c r="E72" s="3177" t="s">
        <v>7033</v>
      </c>
      <c r="F72" s="3178"/>
      <c r="G72" s="3178"/>
      <c r="H72" s="3178"/>
      <c r="I72" s="3179">
        <v>150000</v>
      </c>
      <c r="J72" s="3180"/>
    </row>
    <row r="73" spans="1:12" s="1574" customFormat="1" ht="26.25" customHeight="1" x14ac:dyDescent="0.15">
      <c r="A73" s="1588"/>
      <c r="B73" s="1589"/>
      <c r="C73" s="1586" t="s">
        <v>7054</v>
      </c>
      <c r="D73" s="1595"/>
      <c r="E73" s="3164" t="s">
        <v>7021</v>
      </c>
      <c r="F73" s="3165"/>
      <c r="G73" s="3165"/>
      <c r="H73" s="3165"/>
      <c r="I73" s="3166"/>
      <c r="J73" s="3167"/>
    </row>
    <row r="74" spans="1:12" s="1574" customFormat="1" ht="26.25" customHeight="1" x14ac:dyDescent="0.15">
      <c r="A74" s="1588"/>
      <c r="B74" s="1589"/>
      <c r="C74" s="1586" t="s">
        <v>7055</v>
      </c>
      <c r="D74" s="1595"/>
      <c r="E74" s="3164" t="s">
        <v>7021</v>
      </c>
      <c r="F74" s="3165"/>
      <c r="G74" s="3165"/>
      <c r="H74" s="3165"/>
      <c r="I74" s="3166"/>
      <c r="J74" s="3167"/>
    </row>
    <row r="75" spans="1:12" s="1574" customFormat="1" ht="26.25" customHeight="1" x14ac:dyDescent="0.15">
      <c r="A75" s="1591"/>
      <c r="B75" s="1592"/>
      <c r="C75" s="3181" t="s">
        <v>32</v>
      </c>
      <c r="D75" s="3182"/>
      <c r="E75" s="3183"/>
      <c r="F75" s="3184"/>
      <c r="G75" s="3184"/>
      <c r="H75" s="3184"/>
      <c r="I75" s="3185">
        <f>SUM(I72:J74)</f>
        <v>150000</v>
      </c>
      <c r="J75" s="3186"/>
    </row>
    <row r="76" spans="1:12" s="1574" customFormat="1" ht="15" customHeight="1" x14ac:dyDescent="0.15">
      <c r="A76" s="1580"/>
      <c r="B76" s="1581"/>
      <c r="C76" s="1577"/>
      <c r="D76" s="1577"/>
      <c r="E76" s="1577"/>
      <c r="F76" s="1577"/>
      <c r="G76" s="1577"/>
      <c r="H76" s="1577"/>
      <c r="I76" s="1578"/>
      <c r="J76" s="1578"/>
    </row>
    <row r="77" spans="1:12" s="1574" customFormat="1" ht="26.25" customHeight="1" x14ac:dyDescent="0.15">
      <c r="A77" s="1582" t="s">
        <v>7013</v>
      </c>
      <c r="B77" s="1583"/>
      <c r="C77" s="1584">
        <v>62</v>
      </c>
      <c r="D77" s="1593" t="str">
        <f>IFERROR((VLOOKUP($C77,【選択肢】!T3:X99,2,FALSE)),"")</f>
        <v>長寿命化</v>
      </c>
      <c r="E77" s="3143" t="str">
        <f>IFERROR((VLOOKUP($C77,【選択肢】!T3:X99,3,FALSE)),"")</f>
        <v>実践活動</v>
      </c>
      <c r="F77" s="3144" t="str">
        <f>IFERROR((VLOOKUP($C77,【選択肢】!V37:Z123,2,FALSE)),"")</f>
        <v/>
      </c>
      <c r="G77" s="3145" t="str">
        <f>IFERROR((VLOOKUP($C77,【選択肢】!T3:X99,4,FALSE)),"")</f>
        <v>水路</v>
      </c>
      <c r="H77" s="3145" t="str">
        <f>IFERROR((VLOOKUP($C77,【選択肢】!X37:AB123,2,FALSE)),"")</f>
        <v/>
      </c>
      <c r="I77" s="3145" t="str">
        <f>IFERROR((VLOOKUP($C77,【選択肢】!Y37:AC123,2,FALSE)),"")</f>
        <v/>
      </c>
      <c r="J77" s="3146" t="str">
        <f>IFERROR((VLOOKUP($C77,【選択肢】!Z37:AD123,2,FALSE)),"")</f>
        <v/>
      </c>
    </row>
    <row r="78" spans="1:12" s="1574" customFormat="1" ht="26.25" customHeight="1" x14ac:dyDescent="0.15">
      <c r="A78" s="3147" t="s">
        <v>7014</v>
      </c>
      <c r="B78" s="3148"/>
      <c r="C78" s="3151" t="s">
        <v>7034</v>
      </c>
      <c r="D78" s="3152"/>
      <c r="E78" s="3152"/>
      <c r="F78" s="3152"/>
      <c r="G78" s="3152"/>
      <c r="H78" s="3152"/>
      <c r="I78" s="3152"/>
      <c r="J78" s="3153"/>
    </row>
    <row r="79" spans="1:12" s="1574" customFormat="1" ht="26.25" customHeight="1" x14ac:dyDescent="0.15">
      <c r="A79" s="3149"/>
      <c r="B79" s="3150"/>
      <c r="C79" s="3154"/>
      <c r="D79" s="3155"/>
      <c r="E79" s="3155"/>
      <c r="F79" s="3155"/>
      <c r="G79" s="3155"/>
      <c r="H79" s="3155"/>
      <c r="I79" s="3155"/>
      <c r="J79" s="3156"/>
    </row>
    <row r="80" spans="1:12" s="1574" customFormat="1" ht="16.149999999999999" customHeight="1" x14ac:dyDescent="0.15">
      <c r="A80" s="3168" t="s">
        <v>7016</v>
      </c>
      <c r="B80" s="3169"/>
      <c r="C80" s="3172" t="s">
        <v>7017</v>
      </c>
      <c r="D80" s="3173"/>
      <c r="E80" s="3174" t="s">
        <v>7018</v>
      </c>
      <c r="F80" s="3175"/>
      <c r="G80" s="3175"/>
      <c r="H80" s="3175"/>
      <c r="I80" s="3174" t="s">
        <v>7019</v>
      </c>
      <c r="J80" s="3176"/>
    </row>
    <row r="81" spans="1:10" s="1574" customFormat="1" ht="26.25" customHeight="1" x14ac:dyDescent="0.15">
      <c r="A81" s="3170"/>
      <c r="B81" s="3171"/>
      <c r="C81" s="1586" t="s">
        <v>944</v>
      </c>
      <c r="D81" s="1587"/>
      <c r="E81" s="3164"/>
      <c r="F81" s="3165"/>
      <c r="G81" s="3165"/>
      <c r="H81" s="3165"/>
      <c r="I81" s="3179"/>
      <c r="J81" s="3180"/>
    </row>
    <row r="82" spans="1:10" s="1574" customFormat="1" ht="26.25" customHeight="1" x14ac:dyDescent="0.15">
      <c r="A82" s="1588"/>
      <c r="B82" s="1589"/>
      <c r="C82" s="1586" t="s">
        <v>7054</v>
      </c>
      <c r="D82" s="1596" t="s">
        <v>7035</v>
      </c>
      <c r="E82" s="3196" t="s">
        <v>7036</v>
      </c>
      <c r="F82" s="3197"/>
      <c r="G82" s="3197"/>
      <c r="H82" s="3197"/>
      <c r="I82" s="3166">
        <v>500000</v>
      </c>
      <c r="J82" s="3167"/>
    </row>
    <row r="83" spans="1:10" s="1574" customFormat="1" ht="26.25" customHeight="1" x14ac:dyDescent="0.15">
      <c r="A83" s="1588"/>
      <c r="B83" s="1589"/>
      <c r="C83" s="1586" t="s">
        <v>7055</v>
      </c>
      <c r="D83" s="1595"/>
      <c r="E83" s="3196"/>
      <c r="F83" s="3197"/>
      <c r="G83" s="3197"/>
      <c r="H83" s="3197"/>
      <c r="I83" s="3166"/>
      <c r="J83" s="3167"/>
    </row>
    <row r="84" spans="1:10" s="1574" customFormat="1" ht="26.25" customHeight="1" x14ac:dyDescent="0.15">
      <c r="A84" s="1591"/>
      <c r="B84" s="1592"/>
      <c r="C84" s="3183" t="s">
        <v>32</v>
      </c>
      <c r="D84" s="3187"/>
      <c r="E84" s="3183"/>
      <c r="F84" s="3184"/>
      <c r="G84" s="3184"/>
      <c r="H84" s="3184"/>
      <c r="I84" s="3185">
        <f>SUM(I81:J83)</f>
        <v>500000</v>
      </c>
      <c r="J84" s="3186"/>
    </row>
    <row r="85" spans="1:10" s="1574" customFormat="1" ht="15" customHeight="1" x14ac:dyDescent="0.15">
      <c r="A85" s="1580"/>
      <c r="B85" s="1581"/>
      <c r="C85" s="1577"/>
      <c r="D85" s="1577"/>
      <c r="E85" s="1577"/>
      <c r="F85" s="1577"/>
      <c r="G85" s="1577"/>
      <c r="H85" s="1577"/>
      <c r="I85" s="1578"/>
      <c r="J85" s="1578"/>
    </row>
    <row r="86" spans="1:10" s="1574" customFormat="1" ht="26.25" customHeight="1" x14ac:dyDescent="0.15">
      <c r="A86" s="1582" t="s">
        <v>7013</v>
      </c>
      <c r="B86" s="1583"/>
      <c r="C86" s="1584">
        <v>61</v>
      </c>
      <c r="D86" s="1593" t="str">
        <f>IFERROR((VLOOKUP($C86,【選択肢】!T3:X99,2,FALSE)),"")</f>
        <v>長寿命化</v>
      </c>
      <c r="E86" s="3143" t="str">
        <f>IFERROR((VLOOKUP($C86,【選択肢】!T3:X99,3,FALSE)),"")</f>
        <v>実践活動</v>
      </c>
      <c r="F86" s="3144" t="str">
        <f>IFERROR((VLOOKUP($C86,【選択肢】!V47:Z133,2,FALSE)),"")</f>
        <v/>
      </c>
      <c r="G86" s="3145" t="str">
        <f>IFERROR((VLOOKUP($C86,【選択肢】!T3:X99,4,FALSE)),"")</f>
        <v>水路</v>
      </c>
      <c r="H86" s="3145" t="str">
        <f>IFERROR((VLOOKUP($C86,【選択肢】!X47:AB133,2,FALSE)),"")</f>
        <v/>
      </c>
      <c r="I86" s="3145" t="str">
        <f>IFERROR((VLOOKUP($C86,【選択肢】!Y47:AC133,2,FALSE)),"")</f>
        <v/>
      </c>
      <c r="J86" s="3146" t="str">
        <f>IFERROR((VLOOKUP($C86,【選択肢】!Z47:AD133,2,FALSE)),"")</f>
        <v/>
      </c>
    </row>
    <row r="87" spans="1:10" s="1574" customFormat="1" ht="26.25" customHeight="1" x14ac:dyDescent="0.15">
      <c r="A87" s="3147" t="s">
        <v>7014</v>
      </c>
      <c r="B87" s="3148"/>
      <c r="C87" s="3151" t="s">
        <v>7037</v>
      </c>
      <c r="D87" s="3189"/>
      <c r="E87" s="3189"/>
      <c r="F87" s="3189"/>
      <c r="G87" s="3189"/>
      <c r="H87" s="3189"/>
      <c r="I87" s="3189"/>
      <c r="J87" s="3190"/>
    </row>
    <row r="88" spans="1:10" s="1574" customFormat="1" ht="26.25" customHeight="1" x14ac:dyDescent="0.15">
      <c r="A88" s="3149"/>
      <c r="B88" s="3150"/>
      <c r="C88" s="3191"/>
      <c r="D88" s="3192"/>
      <c r="E88" s="3192"/>
      <c r="F88" s="3192"/>
      <c r="G88" s="3192"/>
      <c r="H88" s="3192"/>
      <c r="I88" s="3192"/>
      <c r="J88" s="3193"/>
    </row>
    <row r="89" spans="1:10" s="1574" customFormat="1" ht="16.149999999999999" customHeight="1" x14ac:dyDescent="0.15">
      <c r="A89" s="3168" t="s">
        <v>7016</v>
      </c>
      <c r="B89" s="3169"/>
      <c r="C89" s="3172" t="s">
        <v>7017</v>
      </c>
      <c r="D89" s="3173"/>
      <c r="E89" s="3174" t="s">
        <v>7018</v>
      </c>
      <c r="F89" s="3175"/>
      <c r="G89" s="3175"/>
      <c r="H89" s="3175"/>
      <c r="I89" s="3174" t="s">
        <v>7019</v>
      </c>
      <c r="J89" s="3176"/>
    </row>
    <row r="90" spans="1:10" s="1574" customFormat="1" ht="26.25" customHeight="1" x14ac:dyDescent="0.15">
      <c r="A90" s="3170"/>
      <c r="B90" s="3171"/>
      <c r="C90" s="1586" t="s">
        <v>944</v>
      </c>
      <c r="D90" s="1587"/>
      <c r="E90" s="3164"/>
      <c r="F90" s="3165"/>
      <c r="G90" s="3165"/>
      <c r="H90" s="3165"/>
      <c r="I90" s="3179"/>
      <c r="J90" s="3180"/>
    </row>
    <row r="91" spans="1:10" s="1574" customFormat="1" ht="26.25" customHeight="1" x14ac:dyDescent="0.15">
      <c r="A91" s="1588"/>
      <c r="B91" s="1589"/>
      <c r="C91" s="1586" t="s">
        <v>7054</v>
      </c>
      <c r="D91" s="1596" t="s">
        <v>7035</v>
      </c>
      <c r="E91" s="3196" t="s">
        <v>7038</v>
      </c>
      <c r="F91" s="3197"/>
      <c r="G91" s="3197"/>
      <c r="H91" s="3197"/>
      <c r="I91" s="3166">
        <v>250000</v>
      </c>
      <c r="J91" s="3167"/>
    </row>
    <row r="92" spans="1:10" s="1574" customFormat="1" ht="26.25" customHeight="1" x14ac:dyDescent="0.15">
      <c r="A92" s="1588"/>
      <c r="B92" s="1589"/>
      <c r="C92" s="1586" t="s">
        <v>7055</v>
      </c>
      <c r="D92" s="1595"/>
      <c r="E92" s="3164"/>
      <c r="F92" s="3165"/>
      <c r="G92" s="3165"/>
      <c r="H92" s="3165"/>
      <c r="I92" s="3166"/>
      <c r="J92" s="3167"/>
    </row>
    <row r="93" spans="1:10" s="1574" customFormat="1" ht="26.25" customHeight="1" x14ac:dyDescent="0.15">
      <c r="A93" s="1591"/>
      <c r="B93" s="1592"/>
      <c r="C93" s="3183" t="s">
        <v>32</v>
      </c>
      <c r="D93" s="3187"/>
      <c r="E93" s="3183"/>
      <c r="F93" s="3184"/>
      <c r="G93" s="3184"/>
      <c r="H93" s="3184"/>
      <c r="I93" s="3185">
        <f>SUM(I90:J92)</f>
        <v>250000</v>
      </c>
      <c r="J93" s="3186"/>
    </row>
    <row r="94" spans="1:10" ht="15" customHeight="1" x14ac:dyDescent="0.15"/>
  </sheetData>
  <sheetProtection selectLockedCells="1"/>
  <mergeCells count="183">
    <mergeCell ref="A89:B90"/>
    <mergeCell ref="C89:D89"/>
    <mergeCell ref="E89:H89"/>
    <mergeCell ref="I89:J89"/>
    <mergeCell ref="E90:H90"/>
    <mergeCell ref="I90:J90"/>
    <mergeCell ref="C84:D84"/>
    <mergeCell ref="E84:H84"/>
    <mergeCell ref="I84:J84"/>
    <mergeCell ref="E86:F86"/>
    <mergeCell ref="A87:B88"/>
    <mergeCell ref="C93:D93"/>
    <mergeCell ref="E93:H93"/>
    <mergeCell ref="I93:J93"/>
    <mergeCell ref="C2:E2"/>
    <mergeCell ref="F2:G2"/>
    <mergeCell ref="H2:J2"/>
    <mergeCell ref="C33:E33"/>
    <mergeCell ref="E91:H91"/>
    <mergeCell ref="I91:J91"/>
    <mergeCell ref="E92:H92"/>
    <mergeCell ref="I92:J92"/>
    <mergeCell ref="G86:J86"/>
    <mergeCell ref="C87:J88"/>
    <mergeCell ref="E82:H82"/>
    <mergeCell ref="I82:J82"/>
    <mergeCell ref="E83:H83"/>
    <mergeCell ref="I83:J83"/>
    <mergeCell ref="E73:H73"/>
    <mergeCell ref="I73:J73"/>
    <mergeCell ref="E74:H74"/>
    <mergeCell ref="I74:J74"/>
    <mergeCell ref="C62:D62"/>
    <mergeCell ref="E62:H62"/>
    <mergeCell ref="I62:J62"/>
    <mergeCell ref="A80:B81"/>
    <mergeCell ref="C80:D80"/>
    <mergeCell ref="E80:H80"/>
    <mergeCell ref="I80:J80"/>
    <mergeCell ref="E81:H81"/>
    <mergeCell ref="I81:J81"/>
    <mergeCell ref="C75:D75"/>
    <mergeCell ref="E75:H75"/>
    <mergeCell ref="I75:J75"/>
    <mergeCell ref="E77:F77"/>
    <mergeCell ref="G77:J77"/>
    <mergeCell ref="A78:B79"/>
    <mergeCell ref="C78:J79"/>
    <mergeCell ref="A71:B72"/>
    <mergeCell ref="C71:D71"/>
    <mergeCell ref="E71:H71"/>
    <mergeCell ref="I71:J71"/>
    <mergeCell ref="E72:H72"/>
    <mergeCell ref="I72:J72"/>
    <mergeCell ref="A66:B66"/>
    <mergeCell ref="C66:E66"/>
    <mergeCell ref="E68:F68"/>
    <mergeCell ref="G68:J68"/>
    <mergeCell ref="A69:B70"/>
    <mergeCell ref="C69:J70"/>
    <mergeCell ref="A65:B65"/>
    <mergeCell ref="C65:E65"/>
    <mergeCell ref="F65:G65"/>
    <mergeCell ref="H65:J65"/>
    <mergeCell ref="C64:E64"/>
    <mergeCell ref="F64:G64"/>
    <mergeCell ref="H64:J64"/>
    <mergeCell ref="A64:B64"/>
    <mergeCell ref="E60:H60"/>
    <mergeCell ref="I60:J60"/>
    <mergeCell ref="E61:H61"/>
    <mergeCell ref="I61:J61"/>
    <mergeCell ref="A58:B59"/>
    <mergeCell ref="C58:D58"/>
    <mergeCell ref="E58:H58"/>
    <mergeCell ref="I58:J58"/>
    <mergeCell ref="E59:H59"/>
    <mergeCell ref="I59:J59"/>
    <mergeCell ref="C53:D53"/>
    <mergeCell ref="E53:H53"/>
    <mergeCell ref="I53:J53"/>
    <mergeCell ref="E55:F55"/>
    <mergeCell ref="G55:J55"/>
    <mergeCell ref="A56:B57"/>
    <mergeCell ref="C56:J57"/>
    <mergeCell ref="E51:H51"/>
    <mergeCell ref="I51:J51"/>
    <mergeCell ref="E52:H52"/>
    <mergeCell ref="I52:J52"/>
    <mergeCell ref="A49:B50"/>
    <mergeCell ref="C49:D49"/>
    <mergeCell ref="E49:H49"/>
    <mergeCell ref="I49:J49"/>
    <mergeCell ref="E50:H50"/>
    <mergeCell ref="I50:J50"/>
    <mergeCell ref="C44:D44"/>
    <mergeCell ref="E44:H44"/>
    <mergeCell ref="I44:J44"/>
    <mergeCell ref="E46:F46"/>
    <mergeCell ref="G46:J46"/>
    <mergeCell ref="A47:B48"/>
    <mergeCell ref="C47:J48"/>
    <mergeCell ref="E42:H42"/>
    <mergeCell ref="I42:J42"/>
    <mergeCell ref="E43:H43"/>
    <mergeCell ref="I43:J43"/>
    <mergeCell ref="A40:B41"/>
    <mergeCell ref="C40:D40"/>
    <mergeCell ref="E40:H40"/>
    <mergeCell ref="I40:J40"/>
    <mergeCell ref="E41:H41"/>
    <mergeCell ref="I41:J41"/>
    <mergeCell ref="A35:B35"/>
    <mergeCell ref="C35:E35"/>
    <mergeCell ref="E37:F37"/>
    <mergeCell ref="G37:J37"/>
    <mergeCell ref="A38:B39"/>
    <mergeCell ref="C38:J39"/>
    <mergeCell ref="C31:D31"/>
    <mergeCell ref="E31:H31"/>
    <mergeCell ref="I31:J31"/>
    <mergeCell ref="A34:B34"/>
    <mergeCell ref="C34:E34"/>
    <mergeCell ref="F34:G34"/>
    <mergeCell ref="H34:J34"/>
    <mergeCell ref="F33:G33"/>
    <mergeCell ref="H33:J33"/>
    <mergeCell ref="A33:B33"/>
    <mergeCell ref="E29:H29"/>
    <mergeCell ref="I29:J29"/>
    <mergeCell ref="E30:H30"/>
    <mergeCell ref="I30:J30"/>
    <mergeCell ref="A27:B28"/>
    <mergeCell ref="C27:D27"/>
    <mergeCell ref="E27:H27"/>
    <mergeCell ref="I27:J27"/>
    <mergeCell ref="E28:H28"/>
    <mergeCell ref="I28:J28"/>
    <mergeCell ref="C22:D22"/>
    <mergeCell ref="E22:H22"/>
    <mergeCell ref="I22:J22"/>
    <mergeCell ref="E24:F24"/>
    <mergeCell ref="G24:J24"/>
    <mergeCell ref="A25:B26"/>
    <mergeCell ref="C25:J26"/>
    <mergeCell ref="E20:H20"/>
    <mergeCell ref="I20:J20"/>
    <mergeCell ref="E21:H21"/>
    <mergeCell ref="I21:J21"/>
    <mergeCell ref="A18:B19"/>
    <mergeCell ref="C18:D18"/>
    <mergeCell ref="E18:H18"/>
    <mergeCell ref="I18:J18"/>
    <mergeCell ref="E19:H19"/>
    <mergeCell ref="I19:J19"/>
    <mergeCell ref="C13:D13"/>
    <mergeCell ref="E13:H13"/>
    <mergeCell ref="I13:J13"/>
    <mergeCell ref="E15:F15"/>
    <mergeCell ref="G15:J15"/>
    <mergeCell ref="A16:B17"/>
    <mergeCell ref="C16:J17"/>
    <mergeCell ref="E11:H11"/>
    <mergeCell ref="I11:J11"/>
    <mergeCell ref="E12:H12"/>
    <mergeCell ref="I12:J12"/>
    <mergeCell ref="A9:B10"/>
    <mergeCell ref="C9:D9"/>
    <mergeCell ref="E9:H9"/>
    <mergeCell ref="I9:J9"/>
    <mergeCell ref="E10:H10"/>
    <mergeCell ref="I10:J10"/>
    <mergeCell ref="A2:B2"/>
    <mergeCell ref="A4:B4"/>
    <mergeCell ref="C4:E4"/>
    <mergeCell ref="E6:F6"/>
    <mergeCell ref="G6:J6"/>
    <mergeCell ref="A7:B8"/>
    <mergeCell ref="C7:J8"/>
    <mergeCell ref="A3:B3"/>
    <mergeCell ref="C3:E3"/>
    <mergeCell ref="F3:G3"/>
    <mergeCell ref="H3:J3"/>
  </mergeCells>
  <phoneticPr fontId="7"/>
  <dataValidations count="5">
    <dataValidation type="list" showInputMessage="1" showErrorMessage="1" sqref="F34:G34 F65:G65" xr:uid="{9BC13F3C-F61F-44D9-A41A-449D23395A07}">
      <formula1>"不足分は立替予定,　,"</formula1>
    </dataValidation>
    <dataValidation type="list" allowBlank="1" showInputMessage="1" sqref="F64:G64 F33:G33 F2:G2" xr:uid="{59EF6629-DAC1-4087-9024-17EFC6751FA3}">
      <formula1>"8,9,10,11,12,13,14,15,16"</formula1>
    </dataValidation>
    <dataValidation type="list" allowBlank="1" showInputMessage="1" sqref="C10:C12 C90:C92 C81:C83 C28:C30 C41:C43 C50:C52 C59:C61 C72:C74 C19:C21" xr:uid="{95606A7E-BEF8-4E3A-A599-CDBABE67E6C3}">
      <formula1>"日当,外注費,その他,　"</formula1>
    </dataValidation>
    <dataValidation type="list" showInputMessage="1" sqref="F3:G3" xr:uid="{8BCC6DAD-D81C-45FD-9823-B0B97FCA1B5E}">
      <formula1>"不足分は立替予定,　,"</formula1>
    </dataValidation>
    <dataValidation type="list" allowBlank="1" showInputMessage="1" sqref="C2:E2 C33:E33 C64:E64" xr:uid="{D259B8FE-9B22-43BF-B8AC-D6DDF87A640F}">
      <formula1>"農地維持＋資源向上（共同）,資源向上（長寿命化）,　"</formula1>
    </dataValidation>
  </dataValidations>
  <pageMargins left="0.7" right="0.7" top="0.75" bottom="0.75" header="0.3" footer="0.3"/>
  <pageSetup paperSize="9" orientation="portrait" r:id="rId1"/>
  <rowBreaks count="2" manualBreakCount="2">
    <brk id="31" max="9" man="1"/>
    <brk id="62" max="9"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CBA7D-2FBC-4A0C-A680-2E2E8A5074CD}">
  <sheetPr>
    <tabColor rgb="FFFF0000"/>
  </sheetPr>
  <dimension ref="A1:AB33"/>
  <sheetViews>
    <sheetView view="pageBreakPreview" zoomScaleNormal="100" zoomScaleSheetLayoutView="100" workbookViewId="0">
      <selection activeCell="N13" sqref="N13:O13"/>
    </sheetView>
  </sheetViews>
  <sheetFormatPr defaultRowHeight="13.5" x14ac:dyDescent="0.15"/>
  <cols>
    <col min="1" max="1" width="1.5" style="1507" customWidth="1"/>
    <col min="2" max="2" width="8.25" style="1514" customWidth="1"/>
    <col min="3" max="3" width="9" style="1507"/>
    <col min="4" max="4" width="13.625" style="1507" customWidth="1"/>
    <col min="5" max="5" width="22.125" style="1514" customWidth="1"/>
    <col min="6" max="6" width="8.625" style="1514" customWidth="1"/>
    <col min="7" max="8" width="4.125" style="1507" customWidth="1"/>
    <col min="9" max="9" width="8.125" style="1507" customWidth="1"/>
    <col min="10" max="10" width="9.75" style="1507" customWidth="1"/>
    <col min="11" max="11" width="10.125" style="1525" customWidth="1"/>
    <col min="12" max="15" width="4.625" style="1507" customWidth="1"/>
    <col min="16" max="16" width="8.5" style="1507" customWidth="1"/>
    <col min="17" max="17" width="4.125" style="1507" customWidth="1"/>
    <col min="18" max="18" width="5" style="1507" customWidth="1"/>
    <col min="19" max="19" width="7.625" style="1507" customWidth="1"/>
    <col min="20" max="20" width="8.625" style="1507" customWidth="1"/>
    <col min="21" max="23" width="9" style="1507"/>
    <col min="24" max="24" width="9.5" style="1507" bestFit="1" customWidth="1"/>
    <col min="25" max="26" width="9" style="1507"/>
    <col min="27" max="27" width="10.5" style="1507" bestFit="1" customWidth="1"/>
    <col min="28" max="16384" width="9" style="1507"/>
  </cols>
  <sheetData>
    <row r="1" spans="1:28" ht="16.5" customHeight="1" x14ac:dyDescent="0.15">
      <c r="B1" s="1508" t="s">
        <v>6979</v>
      </c>
      <c r="C1" s="1508"/>
      <c r="D1" s="1509"/>
      <c r="E1" s="1510"/>
      <c r="F1" s="1510"/>
      <c r="G1" s="1509"/>
      <c r="H1" s="1509"/>
      <c r="I1" s="1509"/>
      <c r="J1" s="1509"/>
      <c r="K1" s="1511"/>
      <c r="L1" s="1509"/>
      <c r="M1" s="1509"/>
      <c r="N1" s="1509"/>
      <c r="O1" s="1509"/>
      <c r="P1" s="1509"/>
      <c r="Q1" s="1509"/>
      <c r="R1" s="1509"/>
      <c r="S1" s="1509"/>
      <c r="T1" s="1509"/>
      <c r="U1" s="1509"/>
    </row>
    <row r="2" spans="1:28" ht="17.25" customHeight="1" x14ac:dyDescent="0.15">
      <c r="A2" s="1508"/>
      <c r="B2" s="1508" t="s">
        <v>6980</v>
      </c>
      <c r="C2" s="1508"/>
      <c r="D2" s="1509"/>
      <c r="E2" s="1510"/>
      <c r="F2" s="1510"/>
      <c r="G2" s="1509"/>
      <c r="H2" s="1509"/>
      <c r="I2" s="1509"/>
      <c r="J2" s="1509"/>
      <c r="K2" s="1511"/>
      <c r="L2" s="1509"/>
      <c r="M2" s="1509"/>
      <c r="N2" s="1509"/>
      <c r="O2" s="1509"/>
      <c r="P2" s="1509"/>
      <c r="Q2" s="1509"/>
      <c r="R2" s="1509"/>
      <c r="S2" s="1509"/>
      <c r="T2" s="1509"/>
      <c r="U2" s="1512" t="s">
        <v>6981</v>
      </c>
    </row>
    <row r="3" spans="1:28" ht="18.75" x14ac:dyDescent="0.15">
      <c r="A3" s="3242" t="s">
        <v>6982</v>
      </c>
      <c r="B3" s="3242"/>
      <c r="C3" s="3242"/>
      <c r="D3" s="3242"/>
      <c r="E3" s="3242"/>
      <c r="F3" s="3242"/>
      <c r="G3" s="3242"/>
      <c r="H3" s="3242"/>
      <c r="I3" s="3242"/>
      <c r="J3" s="3242"/>
      <c r="K3" s="3242"/>
      <c r="L3" s="3242"/>
      <c r="M3" s="3242"/>
      <c r="N3" s="3242"/>
      <c r="O3" s="3242"/>
      <c r="P3" s="3242"/>
      <c r="Q3" s="3242"/>
      <c r="R3" s="3242"/>
      <c r="S3" s="3242"/>
      <c r="T3" s="3242"/>
      <c r="U3" s="3242"/>
    </row>
    <row r="4" spans="1:28" x14ac:dyDescent="0.15">
      <c r="A4" s="1513"/>
      <c r="K4" s="1507"/>
    </row>
    <row r="5" spans="1:28" x14ac:dyDescent="0.15">
      <c r="B5" s="1515"/>
      <c r="C5" s="1515"/>
      <c r="D5" s="1515"/>
      <c r="E5" s="1516"/>
      <c r="F5" s="1517"/>
      <c r="G5" s="1518"/>
      <c r="H5" s="1518"/>
      <c r="I5" s="1518"/>
      <c r="K5" s="1519"/>
      <c r="L5" s="1516"/>
      <c r="M5" s="1516"/>
      <c r="N5" s="1516"/>
      <c r="O5" s="1516"/>
      <c r="P5" s="1516"/>
      <c r="Q5" s="1520"/>
      <c r="X5" s="1521"/>
      <c r="AB5" s="1522"/>
    </row>
    <row r="6" spans="1:28" x14ac:dyDescent="0.15">
      <c r="A6" s="1523"/>
      <c r="B6" s="1524"/>
      <c r="C6" s="1523"/>
      <c r="X6" s="1521"/>
      <c r="AB6" s="1522"/>
    </row>
    <row r="7" spans="1:28" x14ac:dyDescent="0.15">
      <c r="A7" s="3243"/>
      <c r="B7" s="3244" t="s">
        <v>507</v>
      </c>
      <c r="C7" s="3232"/>
      <c r="D7" s="3245" t="str">
        <f>'はじめに（PC）'!D4</f>
        <v>横手市</v>
      </c>
      <c r="E7" s="3234" t="s">
        <v>505</v>
      </c>
      <c r="F7" s="3248" t="str">
        <f>'はじめに（PC）'!D5</f>
        <v>〇〇〇〇組織</v>
      </c>
      <c r="G7" s="3249"/>
      <c r="H7" s="3249"/>
      <c r="I7" s="3250"/>
      <c r="J7" s="3254" t="s">
        <v>1148</v>
      </c>
      <c r="K7" s="3254"/>
      <c r="L7" s="3255"/>
      <c r="M7" s="3256"/>
      <c r="N7" s="3259" t="s">
        <v>78</v>
      </c>
      <c r="O7" s="3260"/>
      <c r="P7" s="3262" t="s">
        <v>4732</v>
      </c>
      <c r="Q7" s="3264"/>
      <c r="R7" s="3264"/>
      <c r="S7" s="3259" t="s">
        <v>78</v>
      </c>
      <c r="T7" s="3267"/>
      <c r="U7" s="3268"/>
      <c r="X7" s="1521"/>
      <c r="AB7" s="1522"/>
    </row>
    <row r="8" spans="1:28" x14ac:dyDescent="0.15">
      <c r="A8" s="3243"/>
      <c r="B8" s="3232"/>
      <c r="C8" s="3232"/>
      <c r="D8" s="3246"/>
      <c r="E8" s="3247"/>
      <c r="F8" s="3251"/>
      <c r="G8" s="3252"/>
      <c r="H8" s="3252"/>
      <c r="I8" s="3253"/>
      <c r="J8" s="3254"/>
      <c r="K8" s="3254"/>
      <c r="L8" s="3257"/>
      <c r="M8" s="3258"/>
      <c r="N8" s="3261"/>
      <c r="O8" s="3261"/>
      <c r="P8" s="3263"/>
      <c r="Q8" s="3265"/>
      <c r="R8" s="3265"/>
      <c r="S8" s="3266"/>
      <c r="T8" s="3269"/>
      <c r="U8" s="3270"/>
      <c r="X8" s="1521"/>
      <c r="AB8" s="1522"/>
    </row>
    <row r="9" spans="1:28" ht="21.75" customHeight="1" x14ac:dyDescent="0.15">
      <c r="A9" s="3243"/>
      <c r="B9" s="3271" t="s">
        <v>6983</v>
      </c>
      <c r="C9" s="3272"/>
      <c r="D9" s="3272"/>
      <c r="E9" s="3272"/>
      <c r="F9" s="3273"/>
      <c r="G9" s="3231" t="s">
        <v>6984</v>
      </c>
      <c r="H9" s="3232"/>
      <c r="I9" s="3232"/>
      <c r="J9" s="3274" t="s">
        <v>6985</v>
      </c>
      <c r="K9" s="3263"/>
      <c r="L9" s="3272"/>
      <c r="M9" s="3272"/>
      <c r="N9" s="3272"/>
      <c r="O9" s="3273"/>
      <c r="P9" s="3231" t="s">
        <v>6986</v>
      </c>
      <c r="Q9" s="3232"/>
      <c r="R9" s="3232"/>
      <c r="S9" s="3231" t="s">
        <v>6987</v>
      </c>
      <c r="T9" s="3232"/>
      <c r="U9" s="3233" t="s">
        <v>172</v>
      </c>
      <c r="X9" s="1521"/>
      <c r="AB9" s="1522"/>
    </row>
    <row r="10" spans="1:28" ht="21" customHeight="1" x14ac:dyDescent="0.15">
      <c r="A10" s="3243"/>
      <c r="B10" s="3234" t="s">
        <v>6988</v>
      </c>
      <c r="C10" s="3221" t="s">
        <v>6989</v>
      </c>
      <c r="D10" s="3223"/>
      <c r="E10" s="3224" t="s">
        <v>6990</v>
      </c>
      <c r="F10" s="3224" t="s">
        <v>6991</v>
      </c>
      <c r="G10" s="3221" t="s">
        <v>6992</v>
      </c>
      <c r="H10" s="3223"/>
      <c r="I10" s="3224" t="s">
        <v>6993</v>
      </c>
      <c r="J10" s="3224" t="s">
        <v>6994</v>
      </c>
      <c r="K10" s="3221" t="s">
        <v>6995</v>
      </c>
      <c r="L10" s="3222"/>
      <c r="M10" s="3222"/>
      <c r="N10" s="3222"/>
      <c r="O10" s="3223"/>
      <c r="P10" s="3224" t="s">
        <v>6996</v>
      </c>
      <c r="Q10" s="3221" t="s">
        <v>6997</v>
      </c>
      <c r="R10" s="3223"/>
      <c r="S10" s="3224" t="s">
        <v>6998</v>
      </c>
      <c r="T10" s="3224" t="s">
        <v>6999</v>
      </c>
      <c r="U10" s="3225"/>
      <c r="X10" s="1526"/>
      <c r="AB10" s="1522"/>
    </row>
    <row r="11" spans="1:28" x14ac:dyDescent="0.15">
      <c r="A11" s="3243"/>
      <c r="B11" s="3225"/>
      <c r="C11" s="3227"/>
      <c r="D11" s="3228"/>
      <c r="E11" s="3225"/>
      <c r="F11" s="3225"/>
      <c r="G11" s="3227"/>
      <c r="H11" s="3228"/>
      <c r="I11" s="3225"/>
      <c r="J11" s="3225"/>
      <c r="K11" s="3235" t="s">
        <v>7000</v>
      </c>
      <c r="L11" s="3237" t="s">
        <v>7001</v>
      </c>
      <c r="M11" s="3223"/>
      <c r="N11" s="3237" t="s">
        <v>770</v>
      </c>
      <c r="O11" s="3223"/>
      <c r="P11" s="3225"/>
      <c r="Q11" s="3227"/>
      <c r="R11" s="3228"/>
      <c r="S11" s="3225"/>
      <c r="T11" s="3225"/>
      <c r="U11" s="3225"/>
      <c r="X11" s="1526"/>
      <c r="AB11" s="1522"/>
    </row>
    <row r="12" spans="1:28" ht="18" customHeight="1" x14ac:dyDescent="0.15">
      <c r="A12" s="3243"/>
      <c r="B12" s="3226"/>
      <c r="C12" s="3229"/>
      <c r="D12" s="3230"/>
      <c r="E12" s="3226"/>
      <c r="F12" s="3226"/>
      <c r="G12" s="3229"/>
      <c r="H12" s="3230"/>
      <c r="I12" s="3226"/>
      <c r="J12" s="3226"/>
      <c r="K12" s="3236"/>
      <c r="L12" s="3238"/>
      <c r="M12" s="3239"/>
      <c r="N12" s="3240"/>
      <c r="O12" s="3241"/>
      <c r="P12" s="3226"/>
      <c r="Q12" s="3229"/>
      <c r="R12" s="3230"/>
      <c r="S12" s="3226"/>
      <c r="T12" s="3226"/>
      <c r="U12" s="3225"/>
      <c r="X12" s="1526"/>
      <c r="AB12" s="1522"/>
    </row>
    <row r="13" spans="1:28" ht="27" customHeight="1" x14ac:dyDescent="0.15">
      <c r="A13" s="3243"/>
      <c r="B13" s="1534"/>
      <c r="C13" s="3217"/>
      <c r="D13" s="3217"/>
      <c r="E13" s="1534"/>
      <c r="F13" s="1534"/>
      <c r="G13" s="3218"/>
      <c r="H13" s="3219"/>
      <c r="I13" s="1535"/>
      <c r="J13" s="1536"/>
      <c r="K13" s="1536"/>
      <c r="L13" s="3220"/>
      <c r="M13" s="3220"/>
      <c r="N13" s="3220"/>
      <c r="O13" s="3220"/>
      <c r="P13" s="1537"/>
      <c r="Q13" s="3218"/>
      <c r="R13" s="3219"/>
      <c r="S13" s="1538"/>
      <c r="T13" s="1538"/>
      <c r="U13" s="1539"/>
      <c r="X13" s="1526"/>
      <c r="AB13" s="1522"/>
    </row>
    <row r="14" spans="1:28" ht="27" customHeight="1" x14ac:dyDescent="0.15">
      <c r="A14" s="3243"/>
      <c r="B14" s="1540"/>
      <c r="C14" s="1541"/>
      <c r="D14" s="1542"/>
      <c r="E14" s="1543"/>
      <c r="F14" s="1540"/>
      <c r="G14" s="3210"/>
      <c r="H14" s="3214"/>
      <c r="I14" s="1544"/>
      <c r="J14" s="1545"/>
      <c r="K14" s="1546"/>
      <c r="L14" s="3212"/>
      <c r="M14" s="3213"/>
      <c r="N14" s="3212"/>
      <c r="O14" s="3213"/>
      <c r="P14" s="1547"/>
      <c r="Q14" s="3210"/>
      <c r="R14" s="3211"/>
      <c r="S14" s="1548"/>
      <c r="T14" s="1548"/>
      <c r="U14" s="1549"/>
      <c r="X14" s="1526"/>
      <c r="AB14" s="1522"/>
    </row>
    <row r="15" spans="1:28" ht="27" customHeight="1" x14ac:dyDescent="0.15">
      <c r="A15" s="3243"/>
      <c r="B15" s="1540"/>
      <c r="C15" s="1541"/>
      <c r="D15" s="1542"/>
      <c r="E15" s="1543"/>
      <c r="F15" s="1540"/>
      <c r="G15" s="3210"/>
      <c r="H15" s="3214"/>
      <c r="I15" s="1544"/>
      <c r="J15" s="1545"/>
      <c r="K15" s="1546"/>
      <c r="L15" s="3212"/>
      <c r="M15" s="3213"/>
      <c r="N15" s="3212"/>
      <c r="O15" s="3213"/>
      <c r="P15" s="1547"/>
      <c r="Q15" s="3210"/>
      <c r="R15" s="3211"/>
      <c r="S15" s="1548"/>
      <c r="T15" s="1548"/>
      <c r="U15" s="1549"/>
      <c r="X15" s="1526"/>
    </row>
    <row r="16" spans="1:28" ht="27" customHeight="1" x14ac:dyDescent="0.15">
      <c r="A16" s="3243"/>
      <c r="B16" s="1540"/>
      <c r="C16" s="1541"/>
      <c r="D16" s="1542"/>
      <c r="E16" s="1543"/>
      <c r="F16" s="1540"/>
      <c r="G16" s="3210"/>
      <c r="H16" s="3214"/>
      <c r="I16" s="1544"/>
      <c r="J16" s="1545"/>
      <c r="K16" s="1546"/>
      <c r="L16" s="3212"/>
      <c r="M16" s="3213"/>
      <c r="N16" s="3212"/>
      <c r="O16" s="3213"/>
      <c r="P16" s="1547"/>
      <c r="Q16" s="3210"/>
      <c r="R16" s="3211"/>
      <c r="S16" s="1548"/>
      <c r="T16" s="1548"/>
      <c r="U16" s="1549"/>
      <c r="X16" s="1526"/>
      <c r="AB16" s="1522"/>
    </row>
    <row r="17" spans="1:28" ht="27" customHeight="1" x14ac:dyDescent="0.15">
      <c r="A17" s="3243"/>
      <c r="B17" s="1540"/>
      <c r="C17" s="1541"/>
      <c r="D17" s="1542"/>
      <c r="E17" s="1543"/>
      <c r="F17" s="1540"/>
      <c r="G17" s="3210"/>
      <c r="H17" s="3214"/>
      <c r="I17" s="1544"/>
      <c r="J17" s="1545"/>
      <c r="K17" s="1546"/>
      <c r="L17" s="3212"/>
      <c r="M17" s="3213"/>
      <c r="N17" s="3212"/>
      <c r="O17" s="3213"/>
      <c r="P17" s="1547"/>
      <c r="Q17" s="3210"/>
      <c r="R17" s="3211"/>
      <c r="S17" s="1548"/>
      <c r="T17" s="1548"/>
      <c r="U17" s="1549"/>
      <c r="X17" s="1526"/>
      <c r="AB17" s="1522"/>
    </row>
    <row r="18" spans="1:28" ht="27" customHeight="1" x14ac:dyDescent="0.15">
      <c r="A18" s="3243"/>
      <c r="B18" s="1540"/>
      <c r="C18" s="1541"/>
      <c r="D18" s="1542"/>
      <c r="E18" s="1543"/>
      <c r="F18" s="1540"/>
      <c r="G18" s="3210"/>
      <c r="H18" s="3214"/>
      <c r="I18" s="1544"/>
      <c r="J18" s="1545"/>
      <c r="K18" s="1546"/>
      <c r="L18" s="3212"/>
      <c r="M18" s="3213"/>
      <c r="N18" s="3212"/>
      <c r="O18" s="3213"/>
      <c r="P18" s="1547"/>
      <c r="Q18" s="3210"/>
      <c r="R18" s="3211"/>
      <c r="S18" s="1548"/>
      <c r="T18" s="1548"/>
      <c r="U18" s="1549"/>
    </row>
    <row r="19" spans="1:28" ht="27" customHeight="1" x14ac:dyDescent="0.15">
      <c r="A19" s="3243"/>
      <c r="B19" s="1540"/>
      <c r="C19" s="1541"/>
      <c r="D19" s="1542"/>
      <c r="E19" s="1543"/>
      <c r="F19" s="1540"/>
      <c r="G19" s="3210"/>
      <c r="H19" s="3214"/>
      <c r="I19" s="1544"/>
      <c r="J19" s="1545"/>
      <c r="K19" s="1546"/>
      <c r="L19" s="3212"/>
      <c r="M19" s="3213"/>
      <c r="N19" s="3212"/>
      <c r="O19" s="3213"/>
      <c r="P19" s="1547"/>
      <c r="Q19" s="3210"/>
      <c r="R19" s="3211"/>
      <c r="S19" s="1548"/>
      <c r="T19" s="1548"/>
      <c r="U19" s="1549"/>
    </row>
    <row r="20" spans="1:28" ht="27" customHeight="1" x14ac:dyDescent="0.15">
      <c r="A20" s="3243"/>
      <c r="B20" s="1540"/>
      <c r="C20" s="1541"/>
      <c r="D20" s="1542"/>
      <c r="E20" s="1543"/>
      <c r="F20" s="1540"/>
      <c r="G20" s="3210"/>
      <c r="H20" s="3214"/>
      <c r="I20" s="1544"/>
      <c r="J20" s="1545"/>
      <c r="K20" s="1546"/>
      <c r="L20" s="3212"/>
      <c r="M20" s="3213"/>
      <c r="N20" s="3212"/>
      <c r="O20" s="3213"/>
      <c r="P20" s="1547"/>
      <c r="Q20" s="3210"/>
      <c r="R20" s="3211"/>
      <c r="S20" s="1548"/>
      <c r="T20" s="1548"/>
      <c r="U20" s="1549"/>
    </row>
    <row r="21" spans="1:28" ht="27" customHeight="1" x14ac:dyDescent="0.15">
      <c r="A21" s="3243"/>
      <c r="B21" s="1540"/>
      <c r="C21" s="1541"/>
      <c r="D21" s="1542"/>
      <c r="E21" s="1543"/>
      <c r="F21" s="1540"/>
      <c r="G21" s="3210"/>
      <c r="H21" s="3214"/>
      <c r="I21" s="1544"/>
      <c r="J21" s="1545"/>
      <c r="K21" s="1546"/>
      <c r="L21" s="3212"/>
      <c r="M21" s="3213"/>
      <c r="N21" s="3212"/>
      <c r="O21" s="3213"/>
      <c r="P21" s="1547"/>
      <c r="Q21" s="3210"/>
      <c r="R21" s="3211"/>
      <c r="S21" s="1548"/>
      <c r="T21" s="1548"/>
      <c r="U21" s="1549"/>
    </row>
    <row r="22" spans="1:28" ht="27" customHeight="1" x14ac:dyDescent="0.15">
      <c r="A22" s="3243"/>
      <c r="B22" s="1540"/>
      <c r="C22" s="1541"/>
      <c r="D22" s="1542"/>
      <c r="E22" s="1543"/>
      <c r="F22" s="1540"/>
      <c r="G22" s="3210"/>
      <c r="H22" s="3214"/>
      <c r="I22" s="1544"/>
      <c r="J22" s="1545"/>
      <c r="K22" s="1546"/>
      <c r="L22" s="3212"/>
      <c r="M22" s="3213"/>
      <c r="N22" s="3212"/>
      <c r="O22" s="3213"/>
      <c r="P22" s="1547"/>
      <c r="Q22" s="3210"/>
      <c r="R22" s="3211"/>
      <c r="S22" s="1548"/>
      <c r="T22" s="1548"/>
      <c r="U22" s="1549"/>
    </row>
    <row r="23" spans="1:28" ht="27" customHeight="1" x14ac:dyDescent="0.15">
      <c r="A23" s="3243"/>
      <c r="B23" s="1540"/>
      <c r="C23" s="1541"/>
      <c r="D23" s="1542"/>
      <c r="E23" s="1543"/>
      <c r="F23" s="1540"/>
      <c r="G23" s="3210"/>
      <c r="H23" s="3211"/>
      <c r="I23" s="1544"/>
      <c r="J23" s="1545"/>
      <c r="K23" s="1546"/>
      <c r="L23" s="3212"/>
      <c r="M23" s="3213"/>
      <c r="N23" s="3212"/>
      <c r="O23" s="3213"/>
      <c r="P23" s="1547"/>
      <c r="Q23" s="3210"/>
      <c r="R23" s="3211"/>
      <c r="S23" s="1548"/>
      <c r="T23" s="1548"/>
      <c r="U23" s="1549"/>
    </row>
    <row r="24" spans="1:28" ht="27" customHeight="1" x14ac:dyDescent="0.15">
      <c r="A24" s="3243"/>
      <c r="B24" s="1550"/>
      <c r="C24" s="1541"/>
      <c r="D24" s="1542"/>
      <c r="E24" s="1543"/>
      <c r="F24" s="1540"/>
      <c r="G24" s="3210"/>
      <c r="H24" s="3214"/>
      <c r="I24" s="1544"/>
      <c r="J24" s="1545"/>
      <c r="K24" s="1551"/>
      <c r="L24" s="3215"/>
      <c r="M24" s="3216"/>
      <c r="N24" s="3215"/>
      <c r="O24" s="3216"/>
      <c r="P24" s="1547"/>
      <c r="Q24" s="3210"/>
      <c r="R24" s="3211"/>
      <c r="S24" s="1548"/>
      <c r="T24" s="1548"/>
      <c r="U24" s="1549"/>
    </row>
    <row r="25" spans="1:28" ht="27" customHeight="1" x14ac:dyDescent="0.15">
      <c r="A25" s="3243"/>
      <c r="B25" s="3201" t="s">
        <v>32</v>
      </c>
      <c r="C25" s="3202"/>
      <c r="D25" s="3203"/>
      <c r="E25" s="1528"/>
      <c r="F25" s="1528"/>
      <c r="G25" s="3204"/>
      <c r="H25" s="3204"/>
      <c r="I25" s="1529"/>
      <c r="J25" s="1530">
        <f t="shared" ref="J25:O25" si="0">SUM(J13:J24)</f>
        <v>0</v>
      </c>
      <c r="K25" s="1530">
        <f t="shared" si="0"/>
        <v>0</v>
      </c>
      <c r="L25" s="3205">
        <f t="shared" si="0"/>
        <v>0</v>
      </c>
      <c r="M25" s="3206">
        <f t="shared" si="0"/>
        <v>0</v>
      </c>
      <c r="N25" s="3205">
        <f t="shared" si="0"/>
        <v>0</v>
      </c>
      <c r="O25" s="3206">
        <f t="shared" si="0"/>
        <v>0</v>
      </c>
      <c r="P25" s="1529"/>
      <c r="Q25" s="3207"/>
      <c r="R25" s="3208"/>
      <c r="S25" s="1529"/>
      <c r="T25" s="1529"/>
      <c r="U25" s="1527"/>
    </row>
    <row r="26" spans="1:28" x14ac:dyDescent="0.15">
      <c r="A26" s="3209"/>
      <c r="B26" s="3209"/>
      <c r="J26" s="1531"/>
    </row>
    <row r="27" spans="1:28" x14ac:dyDescent="0.15">
      <c r="B27" s="3199" t="s">
        <v>7002</v>
      </c>
      <c r="C27" s="3199"/>
      <c r="D27" s="3199"/>
      <c r="E27" s="3199"/>
      <c r="F27" s="3199"/>
      <c r="G27" s="3199"/>
      <c r="H27" s="3199"/>
      <c r="I27" s="3199"/>
      <c r="J27" s="3199"/>
    </row>
    <row r="28" spans="1:28" x14ac:dyDescent="0.15">
      <c r="B28" s="3200" t="s">
        <v>7003</v>
      </c>
      <c r="C28" s="3200"/>
      <c r="D28" s="3200"/>
      <c r="E28" s="3200"/>
      <c r="F28" s="3200"/>
      <c r="G28" s="3200"/>
      <c r="H28" s="3200"/>
      <c r="I28" s="3200"/>
      <c r="J28" s="3200"/>
    </row>
    <row r="29" spans="1:28" x14ac:dyDescent="0.15">
      <c r="B29" s="1523" t="s">
        <v>7004</v>
      </c>
      <c r="C29" s="1523"/>
      <c r="D29" s="1523"/>
      <c r="E29" s="1524"/>
      <c r="F29" s="1524"/>
      <c r="G29" s="1523"/>
      <c r="H29" s="1523"/>
      <c r="I29" s="1523"/>
      <c r="J29" s="1523"/>
      <c r="K29" s="1532"/>
      <c r="L29" s="1523"/>
      <c r="M29" s="1523"/>
      <c r="N29" s="1523"/>
      <c r="O29" s="1523"/>
    </row>
    <row r="30" spans="1:28" x14ac:dyDescent="0.15">
      <c r="B30" s="1523" t="s">
        <v>7005</v>
      </c>
      <c r="C30" s="1523"/>
      <c r="D30" s="1523"/>
      <c r="E30" s="1524"/>
      <c r="F30" s="1524"/>
      <c r="G30" s="1523"/>
      <c r="H30" s="1523"/>
      <c r="I30" s="1523"/>
      <c r="J30" s="1523"/>
      <c r="K30" s="1532"/>
      <c r="L30" s="1523"/>
      <c r="M30" s="1523"/>
      <c r="N30" s="1523"/>
      <c r="O30" s="1523"/>
    </row>
    <row r="31" spans="1:28" x14ac:dyDescent="0.15">
      <c r="B31" s="1523" t="s">
        <v>7006</v>
      </c>
      <c r="C31" s="1515"/>
      <c r="D31" s="1515"/>
      <c r="E31" s="1524"/>
      <c r="F31" s="1524"/>
      <c r="G31" s="1515"/>
      <c r="H31" s="1515"/>
      <c r="I31" s="1515"/>
      <c r="J31" s="1515"/>
      <c r="K31" s="1533"/>
      <c r="L31" s="1515"/>
      <c r="M31" s="1515"/>
      <c r="N31" s="1515"/>
      <c r="O31" s="1515"/>
    </row>
    <row r="32" spans="1:28" x14ac:dyDescent="0.15">
      <c r="B32" s="3200" t="s">
        <v>7007</v>
      </c>
      <c r="C32" s="3200"/>
      <c r="D32" s="3200"/>
      <c r="E32" s="3200"/>
      <c r="F32" s="3200"/>
      <c r="G32" s="3200"/>
      <c r="H32" s="3200"/>
      <c r="I32" s="3200"/>
      <c r="J32" s="3200"/>
      <c r="K32" s="3200"/>
      <c r="L32" s="3200"/>
      <c r="M32" s="3200"/>
      <c r="N32" s="3200"/>
      <c r="O32" s="3200"/>
    </row>
    <row r="33" spans="2:15" x14ac:dyDescent="0.15">
      <c r="B33" s="3200" t="s">
        <v>7008</v>
      </c>
      <c r="C33" s="3200"/>
      <c r="D33" s="3200"/>
      <c r="E33" s="3200"/>
      <c r="F33" s="3200"/>
      <c r="G33" s="3200"/>
      <c r="H33" s="3200"/>
      <c r="I33" s="3200"/>
      <c r="J33" s="3200"/>
      <c r="K33" s="3200"/>
      <c r="L33" s="3200"/>
      <c r="M33" s="3200"/>
      <c r="N33" s="3200"/>
      <c r="O33" s="3200"/>
    </row>
  </sheetData>
  <mergeCells count="93">
    <mergeCell ref="A3:U3"/>
    <mergeCell ref="A7:A25"/>
    <mergeCell ref="B7:C8"/>
    <mergeCell ref="D7:D8"/>
    <mergeCell ref="E7:E8"/>
    <mergeCell ref="F7:I8"/>
    <mergeCell ref="J7:K8"/>
    <mergeCell ref="L7:M8"/>
    <mergeCell ref="N7:O8"/>
    <mergeCell ref="P7:P8"/>
    <mergeCell ref="Q7:R8"/>
    <mergeCell ref="S7:S8"/>
    <mergeCell ref="T7:U8"/>
    <mergeCell ref="B9:F9"/>
    <mergeCell ref="G9:I9"/>
    <mergeCell ref="J9:O9"/>
    <mergeCell ref="P9:R9"/>
    <mergeCell ref="S9:T9"/>
    <mergeCell ref="U9:U12"/>
    <mergeCell ref="B10:B12"/>
    <mergeCell ref="C10:D12"/>
    <mergeCell ref="E10:E12"/>
    <mergeCell ref="F10:F12"/>
    <mergeCell ref="G10:H12"/>
    <mergeCell ref="I10:I12"/>
    <mergeCell ref="S10:S12"/>
    <mergeCell ref="T10:T12"/>
    <mergeCell ref="K11:K12"/>
    <mergeCell ref="L11:M12"/>
    <mergeCell ref="N11:O12"/>
    <mergeCell ref="G14:H14"/>
    <mergeCell ref="L14:M14"/>
    <mergeCell ref="N14:O14"/>
    <mergeCell ref="Q14:R14"/>
    <mergeCell ref="K10:O10"/>
    <mergeCell ref="P10:P12"/>
    <mergeCell ref="Q10:R12"/>
    <mergeCell ref="J10:J12"/>
    <mergeCell ref="C13:D13"/>
    <mergeCell ref="G13:H13"/>
    <mergeCell ref="L13:M13"/>
    <mergeCell ref="N13:O13"/>
    <mergeCell ref="Q13:R13"/>
    <mergeCell ref="G15:H15"/>
    <mergeCell ref="L15:M15"/>
    <mergeCell ref="N15:O15"/>
    <mergeCell ref="Q15:R15"/>
    <mergeCell ref="G16:H16"/>
    <mergeCell ref="L16:M16"/>
    <mergeCell ref="N16:O16"/>
    <mergeCell ref="Q16:R16"/>
    <mergeCell ref="G17:H17"/>
    <mergeCell ref="L17:M17"/>
    <mergeCell ref="N17:O17"/>
    <mergeCell ref="Q17:R17"/>
    <mergeCell ref="G18:H18"/>
    <mergeCell ref="L18:M18"/>
    <mergeCell ref="N18:O18"/>
    <mergeCell ref="Q18:R18"/>
    <mergeCell ref="G19:H19"/>
    <mergeCell ref="L19:M19"/>
    <mergeCell ref="N19:O19"/>
    <mergeCell ref="Q19:R19"/>
    <mergeCell ref="G20:H20"/>
    <mergeCell ref="L20:M20"/>
    <mergeCell ref="N20:O20"/>
    <mergeCell ref="Q20:R20"/>
    <mergeCell ref="G21:H21"/>
    <mergeCell ref="L21:M21"/>
    <mergeCell ref="N21:O21"/>
    <mergeCell ref="Q21:R21"/>
    <mergeCell ref="G22:H22"/>
    <mergeCell ref="L22:M22"/>
    <mergeCell ref="N22:O22"/>
    <mergeCell ref="Q22:R22"/>
    <mergeCell ref="Q25:R25"/>
    <mergeCell ref="A26:B26"/>
    <mergeCell ref="G23:H23"/>
    <mergeCell ref="L23:M23"/>
    <mergeCell ref="N23:O23"/>
    <mergeCell ref="Q23:R23"/>
    <mergeCell ref="G24:H24"/>
    <mergeCell ref="L24:M24"/>
    <mergeCell ref="N24:O24"/>
    <mergeCell ref="Q24:R24"/>
    <mergeCell ref="B27:J27"/>
    <mergeCell ref="B28:J28"/>
    <mergeCell ref="B32:O32"/>
    <mergeCell ref="B33:O33"/>
    <mergeCell ref="B25:D25"/>
    <mergeCell ref="G25:H25"/>
    <mergeCell ref="L25:M25"/>
    <mergeCell ref="N25:O25"/>
  </mergeCells>
  <phoneticPr fontId="7"/>
  <dataValidations disablePrompts="1" count="1">
    <dataValidation type="list" allowBlank="1" showInputMessage="1" showErrorMessage="1" sqref="Q7:R8 L7:M8" xr:uid="{7B6277C5-ACDD-4BDA-A77D-60291149F0A6}">
      <formula1>"7,8,9,10,11,12,13,14,15,16"</formula1>
    </dataValidation>
  </dataValidations>
  <pageMargins left="0.7" right="0.7" top="0.75" bottom="0.75" header="0.3" footer="0.3"/>
  <pageSetup paperSize="9" scale="51" orientation="portrait" r:id="rId1"/>
  <colBreaks count="1" manualBreakCount="1">
    <brk id="22" max="32"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5C9FA-3705-47E5-8322-A0B69A11BD9A}">
  <sheetPr>
    <tabColor rgb="FFFFC000"/>
  </sheetPr>
  <dimension ref="A1:J22"/>
  <sheetViews>
    <sheetView view="pageBreakPreview" zoomScaleNormal="100" zoomScaleSheetLayoutView="100" workbookViewId="0">
      <selection activeCell="E6" sqref="E6"/>
    </sheetView>
  </sheetViews>
  <sheetFormatPr defaultRowHeight="13.5" x14ac:dyDescent="0.15"/>
  <cols>
    <col min="1" max="1" width="6.125" customWidth="1"/>
    <col min="2" max="2" width="21.625" customWidth="1"/>
    <col min="3" max="3" width="6.125" customWidth="1"/>
    <col min="4" max="4" width="19.625" customWidth="1"/>
    <col min="5" max="5" width="16.375" style="283" customWidth="1"/>
    <col min="6" max="6" width="10.625" customWidth="1"/>
    <col min="7" max="7" width="14" customWidth="1"/>
    <col min="8" max="9" width="12.125" customWidth="1"/>
    <col min="10" max="10" width="13.625" customWidth="1"/>
  </cols>
  <sheetData>
    <row r="1" spans="1:10" ht="30" customHeight="1" x14ac:dyDescent="0.15">
      <c r="A1" s="3276" t="s">
        <v>7078</v>
      </c>
      <c r="B1" s="3276"/>
      <c r="C1" s="3276"/>
      <c r="D1" s="3276"/>
      <c r="E1" s="3276"/>
      <c r="F1" s="3276"/>
      <c r="G1" s="3276"/>
      <c r="H1" s="3276"/>
      <c r="I1" s="3276"/>
      <c r="J1" s="3276"/>
    </row>
    <row r="2" spans="1:10" ht="21.75" customHeight="1" x14ac:dyDescent="0.15">
      <c r="E2" s="1599"/>
      <c r="H2" t="s">
        <v>7079</v>
      </c>
      <c r="I2" s="3277" t="str">
        <f>'はじめに（PC）'!D5</f>
        <v>〇〇〇〇組織</v>
      </c>
      <c r="J2" s="3277"/>
    </row>
    <row r="3" spans="1:10" ht="21.75" customHeight="1" x14ac:dyDescent="0.15"/>
    <row r="4" spans="1:10" ht="21.75" customHeight="1" x14ac:dyDescent="0.15">
      <c r="A4" s="3275" t="s">
        <v>7064</v>
      </c>
      <c r="B4" s="3275" t="s">
        <v>7065</v>
      </c>
      <c r="C4" s="3275" t="s">
        <v>7066</v>
      </c>
      <c r="D4" s="3275" t="s">
        <v>7067</v>
      </c>
      <c r="E4" s="3278" t="s">
        <v>7083</v>
      </c>
      <c r="F4" s="3275" t="s">
        <v>7068</v>
      </c>
      <c r="G4" s="3275"/>
      <c r="H4" s="3275" t="s">
        <v>7069</v>
      </c>
      <c r="I4" s="3275"/>
      <c r="J4" s="1570" t="s">
        <v>7070</v>
      </c>
    </row>
    <row r="5" spans="1:10" ht="21.75" customHeight="1" x14ac:dyDescent="0.15">
      <c r="A5" s="3275"/>
      <c r="B5" s="3275"/>
      <c r="C5" s="3275"/>
      <c r="D5" s="3275"/>
      <c r="E5" s="3278"/>
      <c r="F5" s="1570" t="s">
        <v>7071</v>
      </c>
      <c r="G5" s="1570" t="s">
        <v>7072</v>
      </c>
      <c r="H5" s="1570" t="s">
        <v>7073</v>
      </c>
      <c r="I5" s="1570" t="s">
        <v>7074</v>
      </c>
      <c r="J5" s="1561"/>
    </row>
    <row r="6" spans="1:10" ht="21.75" customHeight="1" x14ac:dyDescent="0.15">
      <c r="A6" s="1571"/>
      <c r="B6" s="1571"/>
      <c r="C6" s="1571"/>
      <c r="D6" s="1571"/>
      <c r="E6" s="1598"/>
      <c r="F6" s="1571"/>
      <c r="G6" s="1571"/>
      <c r="H6" s="1571"/>
      <c r="I6" s="1571"/>
      <c r="J6" s="1571"/>
    </row>
    <row r="7" spans="1:10" ht="21.75" customHeight="1" x14ac:dyDescent="0.15">
      <c r="A7" s="1571"/>
      <c r="B7" s="1571"/>
      <c r="C7" s="1571"/>
      <c r="D7" s="1571"/>
      <c r="E7" s="1571"/>
      <c r="F7" s="1571"/>
      <c r="G7" s="1571"/>
      <c r="H7" s="1571"/>
      <c r="I7" s="1571"/>
      <c r="J7" s="1571"/>
    </row>
    <row r="8" spans="1:10" ht="21.75" customHeight="1" x14ac:dyDescent="0.15">
      <c r="A8" s="1571"/>
      <c r="B8" s="1571"/>
      <c r="C8" s="1571"/>
      <c r="D8" s="1571"/>
      <c r="E8" s="1571"/>
      <c r="F8" s="1571"/>
      <c r="G8" s="1571"/>
      <c r="H8" s="1571"/>
      <c r="I8" s="1571"/>
      <c r="J8" s="1571"/>
    </row>
    <row r="9" spans="1:10" ht="21.75" customHeight="1" x14ac:dyDescent="0.15">
      <c r="A9" s="1571"/>
      <c r="B9" s="1571"/>
      <c r="C9" s="1571"/>
      <c r="D9" s="1571"/>
      <c r="E9" s="1571"/>
      <c r="F9" s="1571"/>
      <c r="G9" s="1571"/>
      <c r="H9" s="1571"/>
      <c r="I9" s="1571"/>
      <c r="J9" s="1571"/>
    </row>
    <row r="10" spans="1:10" ht="21.75" customHeight="1" x14ac:dyDescent="0.15">
      <c r="A10" s="1571"/>
      <c r="B10" s="1571"/>
      <c r="C10" s="1571"/>
      <c r="D10" s="1571"/>
      <c r="E10" s="1571"/>
      <c r="F10" s="1571"/>
      <c r="G10" s="1571"/>
      <c r="H10" s="1571"/>
      <c r="I10" s="1571"/>
      <c r="J10" s="1571"/>
    </row>
    <row r="11" spans="1:10" ht="21.75" customHeight="1" x14ac:dyDescent="0.15">
      <c r="A11" s="1571"/>
      <c r="B11" s="1571"/>
      <c r="C11" s="1571"/>
      <c r="D11" s="1571"/>
      <c r="E11" s="1571"/>
      <c r="F11" s="1571"/>
      <c r="G11" s="1571"/>
      <c r="H11" s="1571"/>
      <c r="I11" s="1571"/>
      <c r="J11" s="1571"/>
    </row>
    <row r="12" spans="1:10" ht="21.75" customHeight="1" x14ac:dyDescent="0.15">
      <c r="A12" s="1571"/>
      <c r="B12" s="1571"/>
      <c r="C12" s="1571"/>
      <c r="D12" s="1571"/>
      <c r="E12" s="1571"/>
      <c r="F12" s="1571"/>
      <c r="G12" s="1571"/>
      <c r="H12" s="1571"/>
      <c r="I12" s="1571"/>
      <c r="J12" s="1571"/>
    </row>
    <row r="13" spans="1:10" ht="21.75" customHeight="1" x14ac:dyDescent="0.15">
      <c r="A13" s="1571"/>
      <c r="B13" s="1571"/>
      <c r="C13" s="1571"/>
      <c r="D13" s="1571"/>
      <c r="E13" s="1571"/>
      <c r="F13" s="1571"/>
      <c r="G13" s="1571"/>
      <c r="H13" s="1571"/>
      <c r="I13" s="1571"/>
      <c r="J13" s="1571"/>
    </row>
    <row r="14" spans="1:10" ht="21.75" customHeight="1" x14ac:dyDescent="0.15">
      <c r="A14" s="1571"/>
      <c r="B14" s="1571"/>
      <c r="C14" s="1571"/>
      <c r="D14" s="1571"/>
      <c r="E14" s="1571"/>
      <c r="F14" s="1571"/>
      <c r="G14" s="1571"/>
      <c r="H14" s="1571"/>
      <c r="I14" s="1571"/>
      <c r="J14" s="1571"/>
    </row>
    <row r="15" spans="1:10" ht="21.75" customHeight="1" x14ac:dyDescent="0.15">
      <c r="A15" s="1571"/>
      <c r="B15" s="1571"/>
      <c r="C15" s="1571"/>
      <c r="D15" s="1571"/>
      <c r="E15" s="1571"/>
      <c r="F15" s="1571"/>
      <c r="G15" s="1571"/>
      <c r="H15" s="1571"/>
      <c r="I15" s="1571"/>
      <c r="J15" s="1571"/>
    </row>
    <row r="16" spans="1:10" ht="21.75" customHeight="1" x14ac:dyDescent="0.15">
      <c r="A16" s="1571"/>
      <c r="B16" s="1571"/>
      <c r="C16" s="1571"/>
      <c r="D16" s="1571"/>
      <c r="E16" s="1571"/>
      <c r="F16" s="1571"/>
      <c r="G16" s="1571"/>
      <c r="H16" s="1571"/>
      <c r="I16" s="1571"/>
      <c r="J16" s="1571"/>
    </row>
    <row r="17" spans="1:10" ht="21.75" customHeight="1" x14ac:dyDescent="0.15">
      <c r="A17" s="1571"/>
      <c r="B17" s="1571"/>
      <c r="C17" s="1571"/>
      <c r="D17" s="1571"/>
      <c r="E17" s="1571"/>
      <c r="F17" s="1571"/>
      <c r="G17" s="1571"/>
      <c r="H17" s="1571"/>
      <c r="I17" s="1571"/>
      <c r="J17" s="1571"/>
    </row>
    <row r="18" spans="1:10" ht="21.75" customHeight="1" x14ac:dyDescent="0.15">
      <c r="A18" s="1571"/>
      <c r="B18" s="1571"/>
      <c r="C18" s="1571"/>
      <c r="D18" s="1571"/>
      <c r="E18" s="1571"/>
      <c r="F18" s="1571"/>
      <c r="G18" s="1571"/>
      <c r="H18" s="1571"/>
      <c r="I18" s="1571"/>
      <c r="J18" s="1571"/>
    </row>
    <row r="19" spans="1:10" ht="21.75" customHeight="1" x14ac:dyDescent="0.15">
      <c r="A19" s="1571"/>
      <c r="B19" s="1571"/>
      <c r="C19" s="1571"/>
      <c r="D19" s="1571"/>
      <c r="E19" s="1571"/>
      <c r="F19" s="1571"/>
      <c r="G19" s="1571"/>
      <c r="H19" s="1571"/>
      <c r="I19" s="1571"/>
      <c r="J19" s="1571"/>
    </row>
    <row r="20" spans="1:10" ht="21.75" customHeight="1" x14ac:dyDescent="0.15">
      <c r="A20" s="1569" t="s">
        <v>7075</v>
      </c>
      <c r="B20" s="1569" t="s">
        <v>7076</v>
      </c>
      <c r="C20" s="1569"/>
      <c r="D20" s="1569"/>
      <c r="E20" s="1597"/>
      <c r="F20" s="1569"/>
      <c r="G20" s="1569"/>
      <c r="H20" s="1569"/>
      <c r="I20" s="1569"/>
      <c r="J20" s="1569"/>
    </row>
    <row r="21" spans="1:10" ht="21.75" customHeight="1" x14ac:dyDescent="0.15">
      <c r="A21" s="1569"/>
      <c r="B21" s="1569" t="s">
        <v>7077</v>
      </c>
      <c r="C21" s="1569"/>
      <c r="D21" s="1569"/>
      <c r="E21" s="1597"/>
      <c r="F21" s="1569"/>
      <c r="G21" s="1569"/>
      <c r="H21" s="1569"/>
      <c r="I21" s="1569"/>
      <c r="J21" s="1569"/>
    </row>
    <row r="22" spans="1:10" x14ac:dyDescent="0.15">
      <c r="A22" s="1569"/>
      <c r="B22" s="1569"/>
      <c r="C22" s="1569"/>
      <c r="D22" s="1569"/>
      <c r="E22" s="1597"/>
      <c r="F22" s="1569"/>
      <c r="G22" s="1569"/>
      <c r="H22" s="1569"/>
      <c r="I22" s="1569"/>
      <c r="J22" s="1569"/>
    </row>
  </sheetData>
  <mergeCells count="9">
    <mergeCell ref="H4:I4"/>
    <mergeCell ref="A1:J1"/>
    <mergeCell ref="I2:J2"/>
    <mergeCell ref="A4:A5"/>
    <mergeCell ref="B4:B5"/>
    <mergeCell ref="C4:C5"/>
    <mergeCell ref="D4:D5"/>
    <mergeCell ref="E4:E5"/>
    <mergeCell ref="F4:G4"/>
  </mergeCells>
  <phoneticPr fontId="7"/>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C245"/>
  <sheetViews>
    <sheetView showGridLines="0" view="pageBreakPreview" topLeftCell="T1" zoomScale="85" zoomScaleNormal="98" zoomScaleSheetLayoutView="85" workbookViewId="0">
      <selection activeCell="T2" sqref="T2"/>
    </sheetView>
  </sheetViews>
  <sheetFormatPr defaultColWidth="9" defaultRowHeight="16.5" x14ac:dyDescent="0.15"/>
  <cols>
    <col min="1" max="1" width="7.375" style="40" hidden="1" customWidth="1"/>
    <col min="2" max="2" width="23.75" style="40" hidden="1" customWidth="1"/>
    <col min="3" max="3" width="9.125" style="40" hidden="1" customWidth="1"/>
    <col min="4" max="4" width="25.875" style="40" hidden="1" customWidth="1"/>
    <col min="5" max="7" width="21" style="40" hidden="1" customWidth="1"/>
    <col min="8" max="8" width="24.625" style="40" hidden="1" customWidth="1"/>
    <col min="9" max="13" width="9.5" style="40" hidden="1" customWidth="1"/>
    <col min="14" max="14" width="8.125" style="40" hidden="1" customWidth="1"/>
    <col min="15" max="15" width="29" style="40" hidden="1" customWidth="1"/>
    <col min="16" max="16" width="10.875" style="40" hidden="1" customWidth="1"/>
    <col min="17" max="19" width="19.125" style="40" hidden="1" customWidth="1"/>
    <col min="20" max="20" width="15.75" style="1493" bestFit="1" customWidth="1"/>
    <col min="21" max="21" width="11.375" style="1493" customWidth="1"/>
    <col min="22" max="22" width="17.875" style="1493" customWidth="1"/>
    <col min="23" max="23" width="25.5" style="1493" bestFit="1" customWidth="1"/>
    <col min="24" max="24" width="48.125" style="1493" customWidth="1"/>
    <col min="25" max="25" width="0" style="40" hidden="1" customWidth="1"/>
    <col min="26" max="26" width="36" style="40" hidden="1" customWidth="1"/>
    <col min="27" max="27" width="59.75" style="40" hidden="1" customWidth="1"/>
    <col min="28" max="28" width="24.625" style="40" hidden="1" customWidth="1"/>
    <col min="29" max="29" width="42" style="40" hidden="1" customWidth="1"/>
    <col min="30" max="30" width="7.125" style="40" customWidth="1"/>
    <col min="31" max="16384" width="9" style="40"/>
  </cols>
  <sheetData>
    <row r="1" spans="1:29" ht="42.75" customHeight="1" x14ac:dyDescent="0.15">
      <c r="A1" s="3282"/>
      <c r="B1" s="3282"/>
      <c r="C1" s="3282"/>
      <c r="D1" s="3282"/>
      <c r="E1" s="3282"/>
      <c r="F1" s="3282"/>
      <c r="G1" s="3282"/>
      <c r="H1" s="3282"/>
      <c r="I1" s="3282"/>
      <c r="J1" s="3282"/>
      <c r="K1" s="3282"/>
      <c r="L1" s="3282"/>
      <c r="M1" s="3282"/>
      <c r="N1" s="3282"/>
      <c r="O1" s="3282"/>
      <c r="P1" s="3282"/>
      <c r="Q1" s="3282"/>
      <c r="R1" s="1397"/>
      <c r="S1" s="1397"/>
      <c r="T1" s="3283" t="s">
        <v>221</v>
      </c>
      <c r="U1" s="3283"/>
      <c r="V1" s="3283"/>
      <c r="W1" s="3283"/>
      <c r="X1" s="3284"/>
      <c r="Y1" s="3285" t="s">
        <v>222</v>
      </c>
      <c r="Z1" s="3287" t="s">
        <v>223</v>
      </c>
      <c r="AA1" s="1398" t="s">
        <v>224</v>
      </c>
      <c r="AB1" s="1399"/>
      <c r="AC1" s="1400"/>
    </row>
    <row r="2" spans="1:29" ht="33" x14ac:dyDescent="0.15">
      <c r="A2" s="1401" t="s">
        <v>225</v>
      </c>
      <c r="B2" s="1402" t="s">
        <v>226</v>
      </c>
      <c r="C2" s="1401" t="s">
        <v>227</v>
      </c>
      <c r="D2" s="3293" t="s">
        <v>228</v>
      </c>
      <c r="E2" s="3294"/>
      <c r="F2" s="3294"/>
      <c r="G2" s="3295"/>
      <c r="H2" s="1403" t="s">
        <v>229</v>
      </c>
      <c r="I2" s="3290" t="s">
        <v>6786</v>
      </c>
      <c r="J2" s="3291"/>
      <c r="K2" s="3291"/>
      <c r="L2" s="3291"/>
      <c r="M2" s="3292"/>
      <c r="N2" s="1401" t="s">
        <v>230</v>
      </c>
      <c r="O2" s="1401" t="s">
        <v>231</v>
      </c>
      <c r="P2" s="1404" t="s">
        <v>232</v>
      </c>
      <c r="Q2" s="1401" t="s">
        <v>233</v>
      </c>
      <c r="R2" s="1405"/>
      <c r="S2" s="1401" t="s">
        <v>4730</v>
      </c>
      <c r="T2" s="1406" t="s">
        <v>234</v>
      </c>
      <c r="U2" s="1407" t="s">
        <v>235</v>
      </c>
      <c r="V2" s="3288" t="s">
        <v>236</v>
      </c>
      <c r="W2" s="3289"/>
      <c r="X2" s="1407" t="s">
        <v>100</v>
      </c>
      <c r="Y2" s="3286"/>
      <c r="Z2" s="3287"/>
      <c r="AA2" s="1408" t="s">
        <v>237</v>
      </c>
      <c r="AC2" s="1409"/>
    </row>
    <row r="3" spans="1:29" ht="18" customHeight="1" x14ac:dyDescent="0.15">
      <c r="A3" s="1410" t="s">
        <v>238</v>
      </c>
      <c r="B3" s="1411" t="s">
        <v>239</v>
      </c>
      <c r="C3" s="1412" t="s">
        <v>239</v>
      </c>
      <c r="D3" s="1411" t="s">
        <v>240</v>
      </c>
      <c r="E3" s="1411" t="s">
        <v>6836</v>
      </c>
      <c r="F3" s="1413" t="s">
        <v>349</v>
      </c>
      <c r="G3" s="1413" t="s">
        <v>350</v>
      </c>
      <c r="H3" s="1411" t="s">
        <v>241</v>
      </c>
      <c r="I3" s="1412" t="s">
        <v>242</v>
      </c>
      <c r="J3" s="1414" t="s">
        <v>376</v>
      </c>
      <c r="K3" s="1415" t="s">
        <v>378</v>
      </c>
      <c r="L3" s="1416"/>
      <c r="M3" s="1416"/>
      <c r="N3" s="1417" t="s">
        <v>243</v>
      </c>
      <c r="O3" s="1410" t="s">
        <v>244</v>
      </c>
      <c r="P3" s="1418">
        <v>1</v>
      </c>
      <c r="Q3" s="1410" t="s">
        <v>245</v>
      </c>
      <c r="S3" s="1419" t="s">
        <v>239</v>
      </c>
      <c r="T3" s="1420">
        <v>200</v>
      </c>
      <c r="U3" s="1421" t="s">
        <v>246</v>
      </c>
      <c r="V3" s="1421" t="s">
        <v>247</v>
      </c>
      <c r="W3" s="1421" t="s">
        <v>247</v>
      </c>
      <c r="X3" s="1421" t="s">
        <v>248</v>
      </c>
      <c r="Y3" s="1422"/>
      <c r="AA3" s="1423" t="s">
        <v>249</v>
      </c>
      <c r="AB3" s="1424"/>
      <c r="AC3" s="1425"/>
    </row>
    <row r="4" spans="1:29" ht="18" customHeight="1" x14ac:dyDescent="0.15">
      <c r="A4" s="1426" t="s">
        <v>250</v>
      </c>
      <c r="B4" s="1427"/>
      <c r="C4" s="1428" t="s">
        <v>251</v>
      </c>
      <c r="D4" s="1429" t="s">
        <v>252</v>
      </c>
      <c r="E4" s="1413" t="s">
        <v>351</v>
      </c>
      <c r="F4" s="1413" t="s">
        <v>352</v>
      </c>
      <c r="G4" s="1413" t="s">
        <v>353</v>
      </c>
      <c r="H4" s="1429" t="s">
        <v>253</v>
      </c>
      <c r="I4" s="1428" t="s">
        <v>254</v>
      </c>
      <c r="J4" s="1430" t="s">
        <v>380</v>
      </c>
      <c r="K4" s="1431" t="s">
        <v>382</v>
      </c>
      <c r="L4" s="1432"/>
      <c r="M4" s="1432"/>
      <c r="N4" s="1433" t="s">
        <v>255</v>
      </c>
      <c r="O4" s="1428" t="s">
        <v>256</v>
      </c>
      <c r="P4" s="1434">
        <v>2</v>
      </c>
      <c r="Q4" s="1428" t="s">
        <v>257</v>
      </c>
      <c r="S4" s="1419" t="s">
        <v>239</v>
      </c>
      <c r="T4" s="1420">
        <v>300</v>
      </c>
      <c r="U4" s="1421" t="s">
        <v>246</v>
      </c>
      <c r="V4" s="1421" t="s">
        <v>258</v>
      </c>
      <c r="W4" s="1421" t="s">
        <v>258</v>
      </c>
      <c r="X4" s="1421" t="s">
        <v>259</v>
      </c>
      <c r="Y4" s="1422"/>
      <c r="AA4" s="1408" t="s">
        <v>260</v>
      </c>
      <c r="AC4" s="1409"/>
    </row>
    <row r="5" spans="1:29" ht="18" customHeight="1" x14ac:dyDescent="0.15">
      <c r="C5" s="1426" t="s">
        <v>261</v>
      </c>
      <c r="D5" s="1429" t="s">
        <v>262</v>
      </c>
      <c r="E5" s="1413" t="s">
        <v>354</v>
      </c>
      <c r="F5" s="1413" t="s">
        <v>355</v>
      </c>
      <c r="G5" s="1413" t="s">
        <v>356</v>
      </c>
      <c r="H5" s="1429" t="s">
        <v>263</v>
      </c>
      <c r="I5" s="1435" t="s">
        <v>264</v>
      </c>
      <c r="J5" s="1436" t="s">
        <v>384</v>
      </c>
      <c r="K5" s="1437" t="s">
        <v>386</v>
      </c>
      <c r="L5" s="1438"/>
      <c r="M5" s="1438"/>
      <c r="N5" s="1439"/>
      <c r="O5" s="1428" t="s">
        <v>265</v>
      </c>
      <c r="P5" s="1439"/>
      <c r="Q5" s="1428" t="s">
        <v>266</v>
      </c>
      <c r="S5" s="1419"/>
      <c r="T5" s="1440"/>
      <c r="U5" s="1422"/>
      <c r="V5" s="1422"/>
      <c r="W5" s="1422"/>
      <c r="X5" s="1422"/>
      <c r="Y5" s="1422"/>
      <c r="AA5" s="1408" t="s">
        <v>6773</v>
      </c>
      <c r="AC5" s="1409"/>
    </row>
    <row r="6" spans="1:29" ht="18" customHeight="1" x14ac:dyDescent="0.15">
      <c r="D6" s="1429" t="s">
        <v>267</v>
      </c>
      <c r="E6" s="1413" t="s">
        <v>357</v>
      </c>
      <c r="F6" s="1413" t="s">
        <v>358</v>
      </c>
      <c r="G6" s="1429"/>
      <c r="H6" s="1429" t="s">
        <v>268</v>
      </c>
      <c r="I6" s="1441"/>
      <c r="J6" s="1442"/>
      <c r="K6" s="1443"/>
      <c r="L6" s="1443"/>
      <c r="M6" s="1444"/>
      <c r="N6" s="1409"/>
      <c r="O6" s="1428" t="s">
        <v>269</v>
      </c>
      <c r="Q6" s="1428" t="s">
        <v>270</v>
      </c>
      <c r="S6" s="1445">
        <f>活動計画書!M81</f>
        <v>0</v>
      </c>
      <c r="T6" s="1420">
        <v>1</v>
      </c>
      <c r="U6" s="1421" t="s">
        <v>271</v>
      </c>
      <c r="V6" s="1421" t="s">
        <v>272</v>
      </c>
      <c r="W6" s="1421" t="s">
        <v>273</v>
      </c>
      <c r="X6" s="1421" t="s">
        <v>274</v>
      </c>
      <c r="Y6" s="1446">
        <f>COUNTIF(活動記録!$G$9:$L$52,【選択肢】!T6)</f>
        <v>0</v>
      </c>
      <c r="AA6" s="1408" t="s">
        <v>6774</v>
      </c>
      <c r="AC6" s="1409"/>
    </row>
    <row r="7" spans="1:29" ht="18" customHeight="1" x14ac:dyDescent="0.15">
      <c r="D7" s="1447" t="s">
        <v>275</v>
      </c>
      <c r="E7" s="1448" t="s">
        <v>359</v>
      </c>
      <c r="F7" s="1447"/>
      <c r="G7" s="1449"/>
      <c r="H7" s="1428" t="s">
        <v>276</v>
      </c>
      <c r="I7" s="1408"/>
      <c r="N7" s="1409"/>
      <c r="O7" s="1428" t="s">
        <v>277</v>
      </c>
      <c r="Q7" s="1428" t="s">
        <v>4727</v>
      </c>
      <c r="S7" s="1445">
        <f>活動計画書!M82</f>
        <v>0</v>
      </c>
      <c r="T7" s="1420">
        <v>2</v>
      </c>
      <c r="U7" s="1421" t="s">
        <v>271</v>
      </c>
      <c r="V7" s="1421" t="s">
        <v>272</v>
      </c>
      <c r="W7" s="1421" t="s">
        <v>162</v>
      </c>
      <c r="X7" s="1421" t="s">
        <v>278</v>
      </c>
      <c r="Y7" s="1446">
        <f>COUNTIF(活動記録!$G$9:$L$52,【選択肢】!T7)</f>
        <v>0</v>
      </c>
      <c r="AA7" s="1408" t="s">
        <v>279</v>
      </c>
      <c r="AC7" s="1409"/>
    </row>
    <row r="8" spans="1:29" ht="18" customHeight="1" x14ac:dyDescent="0.15">
      <c r="H8" s="1428" t="s">
        <v>280</v>
      </c>
      <c r="I8" s="1408"/>
      <c r="N8" s="1409"/>
      <c r="O8" s="1428" t="s">
        <v>281</v>
      </c>
      <c r="Q8" s="1428" t="s">
        <v>4728</v>
      </c>
      <c r="S8" s="1445" t="str">
        <f>IF(活動計画書!M83="５年間に各１回以上実施","○","")</f>
        <v/>
      </c>
      <c r="T8" s="1420">
        <v>3</v>
      </c>
      <c r="U8" s="1421" t="s">
        <v>271</v>
      </c>
      <c r="V8" s="1421" t="s">
        <v>104</v>
      </c>
      <c r="W8" s="1421" t="s">
        <v>104</v>
      </c>
      <c r="X8" s="1413" t="s">
        <v>404</v>
      </c>
      <c r="Y8" s="1446">
        <f>COUNTIF(活動記録!$G$9:$L$52,【選択肢】!T8)</f>
        <v>0</v>
      </c>
      <c r="AA8" s="1408"/>
      <c r="AC8" s="1409"/>
    </row>
    <row r="9" spans="1:29" ht="18" customHeight="1" x14ac:dyDescent="0.15">
      <c r="H9" s="1428" t="s">
        <v>282</v>
      </c>
      <c r="I9" s="1408"/>
      <c r="N9" s="1409"/>
      <c r="O9" s="1428" t="s">
        <v>283</v>
      </c>
      <c r="Q9" s="1449" t="s">
        <v>4729</v>
      </c>
      <c r="S9" s="1445">
        <f>活動計画書!M84</f>
        <v>0</v>
      </c>
      <c r="T9" s="1420">
        <v>4</v>
      </c>
      <c r="U9" s="1421" t="s">
        <v>271</v>
      </c>
      <c r="V9" s="1421" t="s">
        <v>168</v>
      </c>
      <c r="W9" s="1421" t="s">
        <v>284</v>
      </c>
      <c r="X9" s="1421" t="s">
        <v>285</v>
      </c>
      <c r="Y9" s="1446">
        <f>COUNTIF(活動記録!$G$9:$L$52,【選択肢】!T9)</f>
        <v>0</v>
      </c>
      <c r="AA9" s="1423" t="s">
        <v>286</v>
      </c>
      <c r="AB9" s="1424"/>
      <c r="AC9" s="1425"/>
    </row>
    <row r="10" spans="1:29" ht="18" customHeight="1" x14ac:dyDescent="0.15">
      <c r="H10" s="1428" t="s">
        <v>287</v>
      </c>
      <c r="I10" s="1408"/>
      <c r="N10" s="1409"/>
      <c r="O10" s="1428" t="s">
        <v>288</v>
      </c>
      <c r="Q10" s="1449"/>
      <c r="S10" s="1445">
        <f>活動計画書!M85</f>
        <v>0</v>
      </c>
      <c r="T10" s="1420">
        <v>5</v>
      </c>
      <c r="U10" s="1421" t="s">
        <v>271</v>
      </c>
      <c r="V10" s="1421" t="s">
        <v>168</v>
      </c>
      <c r="W10" s="1421" t="s">
        <v>284</v>
      </c>
      <c r="X10" s="1421" t="s">
        <v>289</v>
      </c>
      <c r="Y10" s="1446">
        <f>COUNTIF(活動記録!$G$9:$L$52,【選択肢】!T10)</f>
        <v>0</v>
      </c>
      <c r="AA10" s="1450" t="s">
        <v>290</v>
      </c>
      <c r="AB10" s="1451"/>
      <c r="AC10" s="1452"/>
    </row>
    <row r="11" spans="1:29" ht="18" customHeight="1" x14ac:dyDescent="0.15">
      <c r="H11" s="1426" t="s">
        <v>291</v>
      </c>
      <c r="I11" s="1408"/>
      <c r="N11" s="1409"/>
      <c r="O11" s="1428" t="s">
        <v>292</v>
      </c>
      <c r="S11" s="1445" t="str">
        <f>IF(活動計画書!M86="点検結果に応じて実施","○","")</f>
        <v/>
      </c>
      <c r="T11" s="1420">
        <v>6</v>
      </c>
      <c r="U11" s="1421" t="s">
        <v>271</v>
      </c>
      <c r="V11" s="1421" t="s">
        <v>168</v>
      </c>
      <c r="W11" s="1421" t="s">
        <v>284</v>
      </c>
      <c r="X11" s="1421" t="s">
        <v>293</v>
      </c>
      <c r="Y11" s="1446">
        <f>COUNTIF(活動記録!$G$9:$L$52,【選択肢】!T11)</f>
        <v>0</v>
      </c>
      <c r="AA11" s="1453" t="s">
        <v>294</v>
      </c>
      <c r="AB11" s="1454"/>
      <c r="AC11" s="1455"/>
    </row>
    <row r="12" spans="1:29" ht="18" customHeight="1" x14ac:dyDescent="0.15">
      <c r="O12" s="1428" t="s">
        <v>295</v>
      </c>
      <c r="S12" s="1445">
        <f>活動計画書!M91</f>
        <v>0</v>
      </c>
      <c r="T12" s="1420">
        <v>7</v>
      </c>
      <c r="U12" s="1421" t="s">
        <v>271</v>
      </c>
      <c r="V12" s="1421" t="s">
        <v>168</v>
      </c>
      <c r="W12" s="1421" t="s">
        <v>44</v>
      </c>
      <c r="X12" s="1421" t="s">
        <v>296</v>
      </c>
      <c r="Y12" s="1446">
        <f>COUNTIF(活動記録!$G$9:$L$52,【選択肢】!T12)</f>
        <v>0</v>
      </c>
      <c r="AA12" s="1456" t="s">
        <v>6794</v>
      </c>
      <c r="AB12" s="1457"/>
      <c r="AC12" s="1458"/>
    </row>
    <row r="13" spans="1:29" ht="18" customHeight="1" x14ac:dyDescent="0.15">
      <c r="O13" s="1428" t="s">
        <v>297</v>
      </c>
      <c r="S13" s="1445">
        <f>活動計画書!M92</f>
        <v>0</v>
      </c>
      <c r="T13" s="1420">
        <v>8</v>
      </c>
      <c r="U13" s="1421" t="s">
        <v>271</v>
      </c>
      <c r="V13" s="1421" t="s">
        <v>168</v>
      </c>
      <c r="W13" s="1421" t="s">
        <v>44</v>
      </c>
      <c r="X13" s="1421" t="s">
        <v>298</v>
      </c>
      <c r="Y13" s="1446">
        <f>COUNTIF(活動記録!$G$9:$L$52,【選択肢】!T13)</f>
        <v>0</v>
      </c>
      <c r="AA13" s="1456" t="s">
        <v>299</v>
      </c>
      <c r="AB13" s="1457"/>
      <c r="AC13" s="1458"/>
    </row>
    <row r="14" spans="1:29" ht="18" customHeight="1" x14ac:dyDescent="0.15">
      <c r="O14" s="1428" t="s">
        <v>300</v>
      </c>
      <c r="S14" s="1445" t="str">
        <f>IF(活動計画書!M93="点検結果に応じて実施","○","")</f>
        <v/>
      </c>
      <c r="T14" s="1420">
        <v>9</v>
      </c>
      <c r="U14" s="1421" t="s">
        <v>271</v>
      </c>
      <c r="V14" s="1421" t="s">
        <v>168</v>
      </c>
      <c r="W14" s="1421" t="s">
        <v>44</v>
      </c>
      <c r="X14" s="1421" t="s">
        <v>301</v>
      </c>
      <c r="Y14" s="1446">
        <f>COUNTIF(活動記録!$G$9:$L$52,【選択肢】!T14)</f>
        <v>0</v>
      </c>
      <c r="AA14" s="1456" t="s">
        <v>302</v>
      </c>
      <c r="AB14" s="1457"/>
      <c r="AC14" s="1458"/>
    </row>
    <row r="15" spans="1:29" ht="18" customHeight="1" x14ac:dyDescent="0.15">
      <c r="O15" s="1449" t="s">
        <v>303</v>
      </c>
      <c r="S15" s="1445">
        <f>活動計画書!M94</f>
        <v>0</v>
      </c>
      <c r="T15" s="1420">
        <v>10</v>
      </c>
      <c r="U15" s="1421" t="s">
        <v>271</v>
      </c>
      <c r="V15" s="1421" t="s">
        <v>168</v>
      </c>
      <c r="W15" s="1421" t="s">
        <v>45</v>
      </c>
      <c r="X15" s="1421" t="s">
        <v>304</v>
      </c>
      <c r="Y15" s="1446">
        <f>COUNTIF(活動記録!$G$9:$L$52,【選択肢】!T15)</f>
        <v>0</v>
      </c>
      <c r="AA15" s="1456" t="s">
        <v>305</v>
      </c>
      <c r="AB15" s="1457"/>
      <c r="AC15" s="1458"/>
    </row>
    <row r="16" spans="1:29" ht="18" customHeight="1" x14ac:dyDescent="0.15">
      <c r="S16" s="1445" t="str">
        <f>IF(活動計画書!M95="点検結果に応じて実施","○","")</f>
        <v/>
      </c>
      <c r="T16" s="1420">
        <v>11</v>
      </c>
      <c r="U16" s="1421" t="s">
        <v>271</v>
      </c>
      <c r="V16" s="1421" t="s">
        <v>168</v>
      </c>
      <c r="W16" s="1421" t="s">
        <v>45</v>
      </c>
      <c r="X16" s="1421" t="s">
        <v>306</v>
      </c>
      <c r="Y16" s="1446">
        <f>COUNTIF(活動記録!$G$9:$L$52,【選択肢】!T16)</f>
        <v>0</v>
      </c>
      <c r="AA16" s="1408"/>
      <c r="AB16" s="1451"/>
      <c r="AC16" s="1452"/>
    </row>
    <row r="17" spans="1:29" ht="18" customHeight="1" x14ac:dyDescent="0.15">
      <c r="A17" s="1459" t="s">
        <v>4733</v>
      </c>
      <c r="B17" s="1460" t="s">
        <v>4735</v>
      </c>
      <c r="C17" s="3296" t="s">
        <v>4739</v>
      </c>
      <c r="D17" s="3297"/>
      <c r="E17" s="3297"/>
      <c r="F17" s="3297"/>
      <c r="G17" s="3298"/>
      <c r="H17" s="1460" t="s">
        <v>4959</v>
      </c>
      <c r="S17" s="1445" t="str">
        <f>IF(活動計画書!M96="点検結果に応じて実施","○","")</f>
        <v/>
      </c>
      <c r="T17" s="1420">
        <v>12</v>
      </c>
      <c r="U17" s="1421" t="s">
        <v>271</v>
      </c>
      <c r="V17" s="1421" t="s">
        <v>168</v>
      </c>
      <c r="W17" s="1421" t="s">
        <v>45</v>
      </c>
      <c r="X17" s="1421" t="s">
        <v>307</v>
      </c>
      <c r="Y17" s="1446">
        <f>COUNTIF(活動記録!$G$9:$L$52,【選択肢】!T17)</f>
        <v>0</v>
      </c>
      <c r="AA17" s="1450" t="s">
        <v>308</v>
      </c>
      <c r="AC17" s="1409"/>
    </row>
    <row r="18" spans="1:29" ht="18" customHeight="1" x14ac:dyDescent="0.15">
      <c r="A18" s="1419">
        <v>1</v>
      </c>
      <c r="B18" s="1419" t="s">
        <v>4722</v>
      </c>
      <c r="C18" s="1419" t="s">
        <v>4736</v>
      </c>
      <c r="D18" s="1419"/>
      <c r="E18" s="1419"/>
      <c r="F18" s="1419"/>
      <c r="G18" s="1461"/>
      <c r="H18" s="1419">
        <v>0.5</v>
      </c>
      <c r="S18" s="1445">
        <f>活動計画書!M97</f>
        <v>0</v>
      </c>
      <c r="T18" s="1420">
        <v>13</v>
      </c>
      <c r="U18" s="1421" t="s">
        <v>271</v>
      </c>
      <c r="V18" s="1421" t="s">
        <v>168</v>
      </c>
      <c r="W18" s="1421" t="s">
        <v>46</v>
      </c>
      <c r="X18" s="1421" t="s">
        <v>309</v>
      </c>
      <c r="Y18" s="1446">
        <f>COUNTIF(活動記録!$G$9:$L$52,【選択肢】!T18)</f>
        <v>0</v>
      </c>
      <c r="AA18" s="1453" t="s">
        <v>6792</v>
      </c>
      <c r="AB18" s="1451"/>
      <c r="AC18" s="1452"/>
    </row>
    <row r="19" spans="1:29" ht="18" customHeight="1" x14ac:dyDescent="0.15">
      <c r="A19" s="1419">
        <v>2</v>
      </c>
      <c r="B19" s="1419" t="s">
        <v>4667</v>
      </c>
      <c r="C19" s="1419" t="s">
        <v>4736</v>
      </c>
      <c r="D19" s="1419"/>
      <c r="E19" s="1419"/>
      <c r="F19" s="1419"/>
      <c r="G19" s="1461"/>
      <c r="H19" s="1419">
        <v>1</v>
      </c>
      <c r="S19" s="1445" t="str">
        <f>IF(活動計画書!M98="点検結果に応じて実施","○","")</f>
        <v/>
      </c>
      <c r="T19" s="1420">
        <v>14</v>
      </c>
      <c r="U19" s="1421" t="s">
        <v>271</v>
      </c>
      <c r="V19" s="1421" t="s">
        <v>168</v>
      </c>
      <c r="W19" s="1421" t="s">
        <v>46</v>
      </c>
      <c r="X19" s="1421" t="s">
        <v>310</v>
      </c>
      <c r="Y19" s="1446">
        <f>COUNTIF(活動記録!$G$9:$L$52,【選択肢】!T19)</f>
        <v>0</v>
      </c>
      <c r="AA19" s="1456" t="s">
        <v>6795</v>
      </c>
      <c r="AB19" s="1451"/>
      <c r="AC19" s="1452"/>
    </row>
    <row r="20" spans="1:29" ht="18" customHeight="1" x14ac:dyDescent="0.15">
      <c r="A20" s="1419">
        <v>3</v>
      </c>
      <c r="B20" s="1419" t="s">
        <v>4668</v>
      </c>
      <c r="C20" s="1419" t="s">
        <v>4737</v>
      </c>
      <c r="D20" s="1419" t="s">
        <v>4912</v>
      </c>
      <c r="E20" s="1419" t="s">
        <v>4738</v>
      </c>
      <c r="F20" s="1419" t="s">
        <v>4913</v>
      </c>
      <c r="G20" s="1461" t="s">
        <v>4914</v>
      </c>
      <c r="H20" s="1419">
        <v>1.5</v>
      </c>
      <c r="S20" s="1445" t="str">
        <f>IF(活動計画書!M99="点検結果に応じて実施","○","")</f>
        <v/>
      </c>
      <c r="T20" s="1420">
        <v>15</v>
      </c>
      <c r="U20" s="1421" t="s">
        <v>271</v>
      </c>
      <c r="V20" s="1421" t="s">
        <v>168</v>
      </c>
      <c r="W20" s="1421" t="s">
        <v>46</v>
      </c>
      <c r="X20" s="1421" t="s">
        <v>311</v>
      </c>
      <c r="Y20" s="1446">
        <f>COUNTIF(活動記録!$G$9:$L$52,【選択肢】!T20)</f>
        <v>0</v>
      </c>
      <c r="AA20" s="1456" t="s">
        <v>299</v>
      </c>
      <c r="AC20" s="1409"/>
    </row>
    <row r="21" spans="1:29" ht="18" customHeight="1" x14ac:dyDescent="0.15">
      <c r="A21" s="1419">
        <v>4</v>
      </c>
      <c r="B21" s="1419" t="s">
        <v>4734</v>
      </c>
      <c r="C21" s="1419" t="s">
        <v>4736</v>
      </c>
      <c r="D21" s="1419"/>
      <c r="E21" s="1419"/>
      <c r="F21" s="1419"/>
      <c r="G21" s="1461"/>
      <c r="H21" s="1419">
        <v>2</v>
      </c>
      <c r="S21" s="1445" t="str">
        <f>IF(活動計画書!M100="洪水、台風、地震等の発生後に実施","○","")</f>
        <v/>
      </c>
      <c r="T21" s="1420">
        <v>16</v>
      </c>
      <c r="U21" s="1421" t="s">
        <v>271</v>
      </c>
      <c r="V21" s="1421" t="s">
        <v>168</v>
      </c>
      <c r="W21" s="1421" t="s">
        <v>119</v>
      </c>
      <c r="X21" s="1421" t="s">
        <v>312</v>
      </c>
      <c r="Y21" s="1446">
        <f>COUNTIF(活動記録!$G$9:$L$52,【選択肢】!T21)</f>
        <v>0</v>
      </c>
      <c r="AA21" s="3279" t="s">
        <v>6796</v>
      </c>
      <c r="AB21" s="3280"/>
      <c r="AC21" s="3281"/>
    </row>
    <row r="22" spans="1:29" ht="18" customHeight="1" x14ac:dyDescent="0.15">
      <c r="A22" s="1419">
        <v>5</v>
      </c>
      <c r="B22" s="1419" t="s">
        <v>4740</v>
      </c>
      <c r="C22" s="1419" t="s">
        <v>4736</v>
      </c>
      <c r="D22" s="1419"/>
      <c r="E22" s="1419"/>
      <c r="F22" s="1419"/>
      <c r="G22" s="1461"/>
      <c r="H22" s="1419">
        <v>2.5</v>
      </c>
      <c r="S22" s="1445">
        <f>活動計画書!B117</f>
        <v>0</v>
      </c>
      <c r="T22" s="1420">
        <v>17</v>
      </c>
      <c r="U22" s="1421" t="s">
        <v>271</v>
      </c>
      <c r="V22" s="1421" t="s">
        <v>313</v>
      </c>
      <c r="W22" s="1421" t="s">
        <v>313</v>
      </c>
      <c r="X22" s="1421" t="s">
        <v>314</v>
      </c>
      <c r="Y22" s="1446">
        <f>COUNTIF(活動記録!$G$9:$L$52,【選択肢】!T22)</f>
        <v>0</v>
      </c>
      <c r="AA22" s="3279"/>
      <c r="AB22" s="3280"/>
      <c r="AC22" s="3281"/>
    </row>
    <row r="23" spans="1:29" ht="18" customHeight="1" x14ac:dyDescent="0.15">
      <c r="A23" s="1419">
        <v>6</v>
      </c>
      <c r="B23" s="1419" t="s">
        <v>4741</v>
      </c>
      <c r="C23" s="1419" t="s">
        <v>4736</v>
      </c>
      <c r="D23" s="1419"/>
      <c r="E23" s="1419"/>
      <c r="F23" s="1419"/>
      <c r="G23" s="1461"/>
      <c r="H23" s="1419">
        <v>3</v>
      </c>
      <c r="S23" s="1445">
        <f>活動計画書!B118</f>
        <v>0</v>
      </c>
      <c r="T23" s="1420">
        <v>18</v>
      </c>
      <c r="U23" s="1421" t="s">
        <v>271</v>
      </c>
      <c r="V23" s="1421" t="s">
        <v>313</v>
      </c>
      <c r="W23" s="1421" t="s">
        <v>313</v>
      </c>
      <c r="X23" s="1421" t="s">
        <v>315</v>
      </c>
      <c r="Y23" s="1462">
        <f>COUNTIF(活動記録!$G$9:$L$52,【選択肢】!T23)</f>
        <v>0</v>
      </c>
      <c r="Z23" s="1463"/>
      <c r="AA23" s="1408"/>
      <c r="AB23" s="1451"/>
      <c r="AC23" s="1452"/>
    </row>
    <row r="24" spans="1:29" ht="18" customHeight="1" x14ac:dyDescent="0.15">
      <c r="A24" s="1419">
        <v>7</v>
      </c>
      <c r="H24" s="1419">
        <v>3.5</v>
      </c>
      <c r="S24" s="1445">
        <f>活動計画書!B119</f>
        <v>0</v>
      </c>
      <c r="T24" s="1420">
        <v>19</v>
      </c>
      <c r="U24" s="1421" t="s">
        <v>271</v>
      </c>
      <c r="V24" s="1421" t="s">
        <v>313</v>
      </c>
      <c r="W24" s="1421" t="s">
        <v>313</v>
      </c>
      <c r="X24" s="1421" t="s">
        <v>316</v>
      </c>
      <c r="Y24" s="1446">
        <f>COUNTIF(活動記録!$G$9:$L$52,【選択肢】!T24)</f>
        <v>0</v>
      </c>
      <c r="AA24" s="1453" t="s">
        <v>6791</v>
      </c>
      <c r="AB24" s="1451"/>
      <c r="AC24" s="1452"/>
    </row>
    <row r="25" spans="1:29" ht="18" customHeight="1" x14ac:dyDescent="0.15">
      <c r="A25" s="1419">
        <v>8</v>
      </c>
      <c r="H25" s="1419">
        <v>4</v>
      </c>
      <c r="S25" s="1445">
        <f>活動計画書!B120</f>
        <v>0</v>
      </c>
      <c r="T25" s="1420">
        <v>20</v>
      </c>
      <c r="U25" s="1421" t="s">
        <v>271</v>
      </c>
      <c r="V25" s="1421" t="s">
        <v>313</v>
      </c>
      <c r="W25" s="1421" t="s">
        <v>313</v>
      </c>
      <c r="X25" s="1421" t="s">
        <v>317</v>
      </c>
      <c r="Y25" s="1446">
        <f>COUNTIF(活動記録!$G$9:$L$52,【選択肢】!T25)</f>
        <v>0</v>
      </c>
      <c r="AA25" s="1456" t="s">
        <v>6793</v>
      </c>
      <c r="AB25" s="1451"/>
      <c r="AC25" s="1452"/>
    </row>
    <row r="26" spans="1:29" ht="18" customHeight="1" x14ac:dyDescent="0.15">
      <c r="A26" s="1419">
        <v>9</v>
      </c>
      <c r="H26" s="1419">
        <v>4.5</v>
      </c>
      <c r="S26" s="1445">
        <f>活動計画書!M117</f>
        <v>0</v>
      </c>
      <c r="T26" s="1420">
        <v>21</v>
      </c>
      <c r="U26" s="1421" t="s">
        <v>271</v>
      </c>
      <c r="V26" s="1421" t="s">
        <v>313</v>
      </c>
      <c r="W26" s="1421" t="s">
        <v>313</v>
      </c>
      <c r="X26" s="1421" t="s">
        <v>318</v>
      </c>
      <c r="Y26" s="1446">
        <f>COUNTIF(活動記録!$G$9:$L$52,【選択肢】!T26)</f>
        <v>0</v>
      </c>
      <c r="AA26" s="1456" t="s">
        <v>6797</v>
      </c>
      <c r="AB26" s="1451"/>
      <c r="AC26" s="1452"/>
    </row>
    <row r="27" spans="1:29" ht="18" customHeight="1" x14ac:dyDescent="0.15">
      <c r="A27" s="1419">
        <v>10</v>
      </c>
      <c r="H27" s="1419">
        <v>5</v>
      </c>
      <c r="S27" s="1445">
        <f>活動計画書!M118</f>
        <v>0</v>
      </c>
      <c r="T27" s="1420">
        <v>22</v>
      </c>
      <c r="U27" s="1421" t="s">
        <v>271</v>
      </c>
      <c r="V27" s="1421" t="s">
        <v>313</v>
      </c>
      <c r="W27" s="1421" t="s">
        <v>313</v>
      </c>
      <c r="X27" s="1421" t="s">
        <v>319</v>
      </c>
      <c r="Y27" s="1446">
        <f>COUNTIF(活動記録!$G$9:$L$52,【選択肢】!T27)</f>
        <v>0</v>
      </c>
      <c r="AA27" s="1456" t="s">
        <v>6798</v>
      </c>
      <c r="AB27" s="1451"/>
      <c r="AC27" s="1452"/>
    </row>
    <row r="28" spans="1:29" ht="18" customHeight="1" x14ac:dyDescent="0.15">
      <c r="A28" s="1419">
        <v>11</v>
      </c>
      <c r="H28" s="1419">
        <v>5.5</v>
      </c>
      <c r="S28" s="1445">
        <f>活動計画書!M119</f>
        <v>0</v>
      </c>
      <c r="T28" s="1420">
        <v>23</v>
      </c>
      <c r="U28" s="1421" t="s">
        <v>271</v>
      </c>
      <c r="V28" s="1421" t="s">
        <v>313</v>
      </c>
      <c r="W28" s="1421" t="s">
        <v>313</v>
      </c>
      <c r="X28" s="1421" t="s">
        <v>320</v>
      </c>
      <c r="Y28" s="1446">
        <f>COUNTIF(活動記録!$G$9:$L$52,【選択肢】!T28)</f>
        <v>0</v>
      </c>
      <c r="AA28" s="1408"/>
      <c r="AB28" s="1451"/>
      <c r="AC28" s="1452"/>
    </row>
    <row r="29" spans="1:29" ht="18" customHeight="1" x14ac:dyDescent="0.15">
      <c r="A29" s="1419">
        <v>12</v>
      </c>
      <c r="H29" s="1419">
        <v>6</v>
      </c>
      <c r="S29" s="1445">
        <f>活動計画書!O126</f>
        <v>0</v>
      </c>
      <c r="T29" s="1420">
        <v>24</v>
      </c>
      <c r="U29" s="1421" t="s">
        <v>321</v>
      </c>
      <c r="V29" s="1421" t="s">
        <v>322</v>
      </c>
      <c r="W29" s="1421" t="s">
        <v>323</v>
      </c>
      <c r="X29" s="1421" t="s">
        <v>324</v>
      </c>
      <c r="Y29" s="1446">
        <f>COUNTIF(活動記録!$G$9:$L$52,【選択肢】!T29)</f>
        <v>0</v>
      </c>
      <c r="AA29" s="1450" t="s">
        <v>326</v>
      </c>
      <c r="AB29" s="1451"/>
      <c r="AC29" s="1452"/>
    </row>
    <row r="30" spans="1:29" ht="18" customHeight="1" x14ac:dyDescent="0.15">
      <c r="H30" s="1419">
        <v>6.5</v>
      </c>
      <c r="S30" s="1445">
        <f>活動計画書!O127</f>
        <v>0</v>
      </c>
      <c r="T30" s="1420">
        <v>25</v>
      </c>
      <c r="U30" s="1421" t="s">
        <v>321</v>
      </c>
      <c r="V30" s="1421" t="s">
        <v>322</v>
      </c>
      <c r="W30" s="1421" t="s">
        <v>323</v>
      </c>
      <c r="X30" s="1421" t="s">
        <v>325</v>
      </c>
      <c r="Y30" s="1446">
        <f>COUNTIF(活動記録!$G$9:$L$52,【選択肢】!T30)</f>
        <v>0</v>
      </c>
      <c r="AA30" s="1453" t="s">
        <v>328</v>
      </c>
      <c r="AC30" s="1409"/>
    </row>
    <row r="31" spans="1:29" ht="18" customHeight="1" x14ac:dyDescent="0.15">
      <c r="H31" s="1419">
        <v>7</v>
      </c>
      <c r="S31" s="1445">
        <f>活動計画書!O128</f>
        <v>0</v>
      </c>
      <c r="T31" s="1420">
        <v>26</v>
      </c>
      <c r="U31" s="1421" t="s">
        <v>321</v>
      </c>
      <c r="V31" s="1421" t="s">
        <v>322</v>
      </c>
      <c r="W31" s="1421" t="s">
        <v>323</v>
      </c>
      <c r="X31" s="1421" t="s">
        <v>327</v>
      </c>
      <c r="Y31" s="1446">
        <f>COUNTIF(活動記録!$G$9:$L$52,【選択肢】!T31)</f>
        <v>0</v>
      </c>
      <c r="AA31" s="1456" t="s">
        <v>6787</v>
      </c>
      <c r="AB31" s="1451"/>
      <c r="AC31" s="1452"/>
    </row>
    <row r="32" spans="1:29" ht="18" customHeight="1" x14ac:dyDescent="0.15">
      <c r="H32" s="1419">
        <v>7.5</v>
      </c>
      <c r="S32" s="1445">
        <f>活動計画書!O129</f>
        <v>0</v>
      </c>
      <c r="T32" s="1420">
        <v>27</v>
      </c>
      <c r="U32" s="1421" t="s">
        <v>321</v>
      </c>
      <c r="V32" s="1421" t="s">
        <v>322</v>
      </c>
      <c r="W32" s="1421" t="s">
        <v>323</v>
      </c>
      <c r="X32" s="1421" t="s">
        <v>329</v>
      </c>
      <c r="Y32" s="1446">
        <f>COUNTIF(活動記録!$G$9:$L$52,【選択肢】!T32)</f>
        <v>0</v>
      </c>
      <c r="AA32" s="1456" t="s">
        <v>6788</v>
      </c>
      <c r="AB32" s="1454"/>
      <c r="AC32" s="1455"/>
    </row>
    <row r="33" spans="8:29" ht="18" customHeight="1" x14ac:dyDescent="0.15">
      <c r="H33" s="1419">
        <v>8</v>
      </c>
      <c r="S33" s="1445">
        <f>活動計画書!O130</f>
        <v>0</v>
      </c>
      <c r="T33" s="1420">
        <v>28</v>
      </c>
      <c r="U33" s="1421" t="s">
        <v>321</v>
      </c>
      <c r="V33" s="1421" t="s">
        <v>322</v>
      </c>
      <c r="W33" s="1421" t="s">
        <v>162</v>
      </c>
      <c r="X33" s="1421" t="s">
        <v>330</v>
      </c>
      <c r="Y33" s="1446">
        <f>COUNTIF(活動記録!$G$9:$L$52,【選択肢】!T33)</f>
        <v>0</v>
      </c>
      <c r="AA33" s="1456" t="s">
        <v>6790</v>
      </c>
      <c r="AB33" s="1451"/>
      <c r="AC33" s="1452"/>
    </row>
    <row r="34" spans="8:29" ht="18" customHeight="1" x14ac:dyDescent="0.15">
      <c r="H34" s="1419">
        <v>8.5</v>
      </c>
      <c r="S34" s="1445" t="str">
        <f>IF(活動計画書!O131="５年間に１回以上実施","○","")</f>
        <v/>
      </c>
      <c r="T34" s="1420">
        <v>29</v>
      </c>
      <c r="U34" s="1421" t="s">
        <v>321</v>
      </c>
      <c r="V34" s="1421" t="s">
        <v>331</v>
      </c>
      <c r="W34" s="1421" t="s">
        <v>104</v>
      </c>
      <c r="X34" s="1421" t="s">
        <v>332</v>
      </c>
      <c r="Y34" s="1446">
        <f>COUNTIF(活動記録!$G$9:$L$52,【選択肢】!T34)</f>
        <v>0</v>
      </c>
      <c r="Z34" s="1464"/>
      <c r="AA34" s="1465" t="s">
        <v>6789</v>
      </c>
      <c r="AB34" s="1466"/>
      <c r="AC34" s="1467"/>
    </row>
    <row r="35" spans="8:29" ht="18" customHeight="1" x14ac:dyDescent="0.15">
      <c r="H35" s="1419">
        <v>9</v>
      </c>
      <c r="S35" s="1445" t="str">
        <f>IF(活動計画書!O132="機能診断結果に応じて実施","○","")</f>
        <v/>
      </c>
      <c r="T35" s="1420">
        <v>30</v>
      </c>
      <c r="U35" s="1421" t="s">
        <v>321</v>
      </c>
      <c r="V35" s="1421" t="s">
        <v>168</v>
      </c>
      <c r="W35" s="1421" t="s">
        <v>284</v>
      </c>
      <c r="X35" s="1421" t="s">
        <v>333</v>
      </c>
      <c r="Y35" s="1446">
        <f>COUNTIF(活動記録!$G$9:$L$52,【選択肢】!T35)</f>
        <v>0</v>
      </c>
      <c r="AB35" s="1451"/>
      <c r="AC35" s="1451"/>
    </row>
    <row r="36" spans="8:29" ht="18" customHeight="1" x14ac:dyDescent="0.15">
      <c r="H36" s="1419">
        <v>9.5</v>
      </c>
      <c r="S36" s="1445" t="str">
        <f>IF(活動計画書!O135="機能診断結果に応じて実施","○","")</f>
        <v/>
      </c>
      <c r="T36" s="1420">
        <v>31</v>
      </c>
      <c r="U36" s="1421" t="s">
        <v>321</v>
      </c>
      <c r="V36" s="1421" t="s">
        <v>168</v>
      </c>
      <c r="W36" s="1421" t="s">
        <v>44</v>
      </c>
      <c r="X36" s="1421" t="s">
        <v>334</v>
      </c>
      <c r="Y36" s="1446">
        <f>COUNTIF(活動記録!$G$9:$L$52,【選択肢】!T36)</f>
        <v>0</v>
      </c>
    </row>
    <row r="37" spans="8:29" ht="18" customHeight="1" x14ac:dyDescent="0.15">
      <c r="H37" s="1419">
        <v>10</v>
      </c>
      <c r="S37" s="1445" t="str">
        <f>IF(活動計画書!O136="機能診断結果に応じて実施","○","")</f>
        <v/>
      </c>
      <c r="T37" s="1420">
        <v>32</v>
      </c>
      <c r="U37" s="1421" t="s">
        <v>321</v>
      </c>
      <c r="V37" s="1421" t="s">
        <v>168</v>
      </c>
      <c r="W37" s="1421" t="s">
        <v>45</v>
      </c>
      <c r="X37" s="1421" t="s">
        <v>335</v>
      </c>
      <c r="Y37" s="1446">
        <f>COUNTIF(活動記録!$G$9:$L$52,【選択肢】!T37)</f>
        <v>0</v>
      </c>
    </row>
    <row r="38" spans="8:29" ht="18" customHeight="1" x14ac:dyDescent="0.15">
      <c r="H38" s="1419">
        <v>10.5</v>
      </c>
      <c r="S38" s="1445" t="str">
        <f>IF(活動計画書!O137="機能診断結果に応じて実施","○","")</f>
        <v/>
      </c>
      <c r="T38" s="1420">
        <v>33</v>
      </c>
      <c r="U38" s="1421" t="s">
        <v>321</v>
      </c>
      <c r="V38" s="1421" t="s">
        <v>168</v>
      </c>
      <c r="W38" s="1421" t="s">
        <v>46</v>
      </c>
      <c r="X38" s="1421" t="s">
        <v>336</v>
      </c>
      <c r="Y38" s="1446">
        <f>COUNTIF(活動記録!$G$9:$L$52,【選択肢】!T38)</f>
        <v>0</v>
      </c>
    </row>
    <row r="39" spans="8:29" ht="18" customHeight="1" x14ac:dyDescent="0.15">
      <c r="H39" s="1419">
        <v>11</v>
      </c>
      <c r="S39" s="1445">
        <f>活動計画書!O138</f>
        <v>0</v>
      </c>
      <c r="T39" s="1420">
        <v>34</v>
      </c>
      <c r="U39" s="1421" t="s">
        <v>321</v>
      </c>
      <c r="V39" s="1421" t="s">
        <v>162</v>
      </c>
      <c r="W39" s="1421" t="s">
        <v>337</v>
      </c>
      <c r="X39" s="1421" t="s">
        <v>338</v>
      </c>
      <c r="Y39" s="1446">
        <f>COUNTIF(活動記録!$G$9:$L$52,【選択肢】!T39)</f>
        <v>0</v>
      </c>
    </row>
    <row r="40" spans="8:29" ht="18" customHeight="1" x14ac:dyDescent="0.15">
      <c r="H40" s="1419">
        <v>11.5</v>
      </c>
      <c r="S40" s="1445">
        <f>活動計画書!O139</f>
        <v>0</v>
      </c>
      <c r="T40" s="1420">
        <v>35</v>
      </c>
      <c r="U40" s="1421" t="s">
        <v>321</v>
      </c>
      <c r="V40" s="1421" t="s">
        <v>162</v>
      </c>
      <c r="W40" s="1421" t="s">
        <v>339</v>
      </c>
      <c r="X40" s="1421" t="s">
        <v>340</v>
      </c>
      <c r="Y40" s="1446">
        <f>COUNTIF(活動記録!$G$9:$L$52,【選択肢】!T40)</f>
        <v>0</v>
      </c>
    </row>
    <row r="41" spans="8:29" ht="18" customHeight="1" x14ac:dyDescent="0.15">
      <c r="H41" s="1419">
        <v>12</v>
      </c>
      <c r="S41" s="1445">
        <f>活動計画書!O140</f>
        <v>0</v>
      </c>
      <c r="T41" s="1420">
        <v>36</v>
      </c>
      <c r="U41" s="1421" t="s">
        <v>321</v>
      </c>
      <c r="V41" s="1421" t="s">
        <v>162</v>
      </c>
      <c r="W41" s="1421" t="s">
        <v>341</v>
      </c>
      <c r="X41" s="1421" t="s">
        <v>6785</v>
      </c>
      <c r="Y41" s="1446">
        <f>COUNTIF(活動記録!$G$9:$L$52,【選択肢】!T41)</f>
        <v>0</v>
      </c>
    </row>
    <row r="42" spans="8:29" ht="18" customHeight="1" x14ac:dyDescent="0.15">
      <c r="S42" s="1445">
        <f>活動計画書!O141</f>
        <v>0</v>
      </c>
      <c r="T42" s="1420">
        <v>37</v>
      </c>
      <c r="U42" s="1421" t="s">
        <v>321</v>
      </c>
      <c r="V42" s="1421" t="s">
        <v>162</v>
      </c>
      <c r="W42" s="1421" t="s">
        <v>342</v>
      </c>
      <c r="X42" s="1421" t="s">
        <v>343</v>
      </c>
      <c r="Y42" s="1446">
        <f>COUNTIF(活動記録!$G$9:$L$52,【選択肢】!T42)</f>
        <v>0</v>
      </c>
      <c r="Z42" s="1468" t="s">
        <v>344</v>
      </c>
    </row>
    <row r="43" spans="8:29" ht="18" customHeight="1" x14ac:dyDescent="0.15">
      <c r="S43" s="1445">
        <f>活動計画書!O142</f>
        <v>0</v>
      </c>
      <c r="T43" s="1420">
        <v>38</v>
      </c>
      <c r="U43" s="1421" t="s">
        <v>321</v>
      </c>
      <c r="V43" s="1421" t="s">
        <v>162</v>
      </c>
      <c r="W43" s="1421" t="s">
        <v>345</v>
      </c>
      <c r="X43" s="1469" t="s">
        <v>346</v>
      </c>
      <c r="Y43" s="1446">
        <f>COUNTIF(活動記録!$G$9:$L$52,【選択肢】!T43)</f>
        <v>0</v>
      </c>
      <c r="Z43" s="1407" t="s">
        <v>347</v>
      </c>
    </row>
    <row r="44" spans="8:29" ht="18" customHeight="1" x14ac:dyDescent="0.15">
      <c r="S44" s="1445" t="str">
        <f>IF(COUNTIF(活動計画書!$E$143:$J$147,E3),"○","")</f>
        <v/>
      </c>
      <c r="T44" s="1420">
        <v>39</v>
      </c>
      <c r="U44" s="1421" t="s">
        <v>321</v>
      </c>
      <c r="V44" s="1421" t="s">
        <v>168</v>
      </c>
      <c r="W44" s="1421" t="s">
        <v>337</v>
      </c>
      <c r="X44" s="1413" t="s">
        <v>348</v>
      </c>
      <c r="Y44" s="1446">
        <f>COUNTIF(活動記録!$G$9:$L$52,【選択肢】!T44)</f>
        <v>0</v>
      </c>
      <c r="Z44" s="1413" t="s">
        <v>348</v>
      </c>
      <c r="AA44" s="1470"/>
    </row>
    <row r="45" spans="8:29" ht="18" customHeight="1" x14ac:dyDescent="0.15">
      <c r="S45" s="1445" t="str">
        <f>IF(COUNTIF(活動計画書!$E$143:$J$147,F3),"○","")</f>
        <v/>
      </c>
      <c r="T45" s="1420">
        <v>40</v>
      </c>
      <c r="U45" s="1421" t="s">
        <v>321</v>
      </c>
      <c r="V45" s="1421" t="s">
        <v>168</v>
      </c>
      <c r="W45" s="1421" t="s">
        <v>337</v>
      </c>
      <c r="X45" s="1413" t="s">
        <v>349</v>
      </c>
      <c r="Y45" s="1446">
        <f>COUNTIF(活動記録!$G$9:$L$52,【選択肢】!T45)</f>
        <v>0</v>
      </c>
      <c r="Z45" s="1413" t="s">
        <v>349</v>
      </c>
      <c r="AA45" s="1470"/>
    </row>
    <row r="46" spans="8:29" ht="18" customHeight="1" x14ac:dyDescent="0.15">
      <c r="S46" s="1445" t="str">
        <f>IF(COUNTIF(活動計画書!$E$143:$J$147,G3),"○","")</f>
        <v/>
      </c>
      <c r="T46" s="1420">
        <v>41</v>
      </c>
      <c r="U46" s="1421" t="s">
        <v>321</v>
      </c>
      <c r="V46" s="1421" t="s">
        <v>168</v>
      </c>
      <c r="W46" s="1421" t="s">
        <v>337</v>
      </c>
      <c r="X46" s="1413" t="s">
        <v>350</v>
      </c>
      <c r="Y46" s="1446">
        <f>COUNTIF(活動記録!$G$9:$L$52,【選択肢】!T46)</f>
        <v>0</v>
      </c>
      <c r="Z46" s="1413" t="s">
        <v>350</v>
      </c>
      <c r="AA46" s="1470"/>
    </row>
    <row r="47" spans="8:29" ht="18" customHeight="1" x14ac:dyDescent="0.15">
      <c r="S47" s="1445" t="str">
        <f>IF(COUNTIF(活動計画書!$E$143:$J$147,E4),"○","")</f>
        <v/>
      </c>
      <c r="T47" s="1420">
        <v>42</v>
      </c>
      <c r="U47" s="1421" t="s">
        <v>321</v>
      </c>
      <c r="V47" s="1421" t="s">
        <v>168</v>
      </c>
      <c r="W47" s="1421" t="s">
        <v>339</v>
      </c>
      <c r="X47" s="1413" t="s">
        <v>351</v>
      </c>
      <c r="Y47" s="1446">
        <f>COUNTIF(活動記録!$G$9:$L$52,【選択肢】!T47)</f>
        <v>0</v>
      </c>
      <c r="Z47" s="1413" t="s">
        <v>351</v>
      </c>
      <c r="AA47" s="1470"/>
    </row>
    <row r="48" spans="8:29" ht="18" customHeight="1" x14ac:dyDescent="0.15">
      <c r="S48" s="1445" t="str">
        <f>IF(COUNTIF(活動計画書!$E$143:$J$147,F4),"○","")</f>
        <v/>
      </c>
      <c r="T48" s="1420">
        <v>43</v>
      </c>
      <c r="U48" s="1421" t="s">
        <v>321</v>
      </c>
      <c r="V48" s="1421" t="s">
        <v>168</v>
      </c>
      <c r="W48" s="1421" t="s">
        <v>339</v>
      </c>
      <c r="X48" s="1413" t="s">
        <v>352</v>
      </c>
      <c r="Y48" s="1446">
        <f>COUNTIF(活動記録!$G$9:$L$52,【選択肢】!T48)</f>
        <v>0</v>
      </c>
      <c r="Z48" s="1413" t="s">
        <v>352</v>
      </c>
      <c r="AA48" s="1470"/>
    </row>
    <row r="49" spans="19:28" ht="18" customHeight="1" x14ac:dyDescent="0.15">
      <c r="S49" s="1445" t="str">
        <f>IF(COUNTIF(活動計画書!$E$143:$J$147,G4),"○","")</f>
        <v/>
      </c>
      <c r="T49" s="1420">
        <v>44</v>
      </c>
      <c r="U49" s="1421" t="s">
        <v>321</v>
      </c>
      <c r="V49" s="1421" t="s">
        <v>168</v>
      </c>
      <c r="W49" s="1421" t="s">
        <v>339</v>
      </c>
      <c r="X49" s="1413" t="s">
        <v>353</v>
      </c>
      <c r="Y49" s="1446">
        <f>COUNTIF(活動記録!$G$9:$L$52,【選択肢】!T49)</f>
        <v>0</v>
      </c>
      <c r="Z49" s="1413" t="s">
        <v>353</v>
      </c>
      <c r="AA49" s="1470"/>
    </row>
    <row r="50" spans="19:28" ht="18" customHeight="1" x14ac:dyDescent="0.15">
      <c r="S50" s="1445" t="str">
        <f>IF(COUNTIF(活動計画書!$E$143:$J$147,E5),"○","")</f>
        <v/>
      </c>
      <c r="T50" s="1420">
        <v>45</v>
      </c>
      <c r="U50" s="1421" t="s">
        <v>321</v>
      </c>
      <c r="V50" s="1421" t="s">
        <v>168</v>
      </c>
      <c r="W50" s="1421" t="s">
        <v>341</v>
      </c>
      <c r="X50" s="1413" t="s">
        <v>354</v>
      </c>
      <c r="Y50" s="1446">
        <f>COUNTIF(活動記録!$G$9:$L$52,【選択肢】!T50)</f>
        <v>0</v>
      </c>
      <c r="Z50" s="1413" t="s">
        <v>354</v>
      </c>
      <c r="AA50" s="1470"/>
    </row>
    <row r="51" spans="19:28" ht="18" customHeight="1" x14ac:dyDescent="0.15">
      <c r="S51" s="1445" t="str">
        <f>IF(COUNTIF(活動計画書!$E$143:$J$147,F5),"○","")</f>
        <v/>
      </c>
      <c r="T51" s="1420">
        <v>46</v>
      </c>
      <c r="U51" s="1421" t="s">
        <v>321</v>
      </c>
      <c r="V51" s="1421" t="s">
        <v>168</v>
      </c>
      <c r="W51" s="1421" t="s">
        <v>341</v>
      </c>
      <c r="X51" s="1413" t="s">
        <v>355</v>
      </c>
      <c r="Y51" s="1446">
        <f>COUNTIF(活動記録!$G$9:$L$52,【選択肢】!T51)</f>
        <v>0</v>
      </c>
      <c r="Z51" s="1413" t="s">
        <v>355</v>
      </c>
      <c r="AA51" s="1470"/>
    </row>
    <row r="52" spans="19:28" ht="18" customHeight="1" x14ac:dyDescent="0.15">
      <c r="S52" s="1445" t="str">
        <f>IF(COUNTIF(活動計画書!$E$143:$J$147,G5),"○","")</f>
        <v/>
      </c>
      <c r="T52" s="1420">
        <v>47</v>
      </c>
      <c r="U52" s="1421" t="s">
        <v>321</v>
      </c>
      <c r="V52" s="1421" t="s">
        <v>168</v>
      </c>
      <c r="W52" s="1421" t="s">
        <v>341</v>
      </c>
      <c r="X52" s="1413" t="s">
        <v>356</v>
      </c>
      <c r="Y52" s="1446">
        <f>COUNTIF(活動記録!$G$9:$L$52,【選択肢】!T52)</f>
        <v>0</v>
      </c>
      <c r="Z52" s="1413" t="s">
        <v>356</v>
      </c>
      <c r="AA52" s="1470"/>
      <c r="AB52" s="1471"/>
    </row>
    <row r="53" spans="19:28" ht="18" customHeight="1" x14ac:dyDescent="0.15">
      <c r="S53" s="1445" t="str">
        <f>IF(COUNTIF(活動計画書!$E$143:$J$147,E6),"○","")</f>
        <v/>
      </c>
      <c r="T53" s="1420">
        <v>48</v>
      </c>
      <c r="U53" s="1421" t="s">
        <v>321</v>
      </c>
      <c r="V53" s="1421" t="s">
        <v>168</v>
      </c>
      <c r="W53" s="1421" t="s">
        <v>342</v>
      </c>
      <c r="X53" s="1413" t="s">
        <v>357</v>
      </c>
      <c r="Y53" s="1446">
        <f>COUNTIF(活動記録!$G$9:$L$52,【選択肢】!T53)</f>
        <v>0</v>
      </c>
      <c r="Z53" s="1413" t="s">
        <v>357</v>
      </c>
      <c r="AA53" s="1470"/>
    </row>
    <row r="54" spans="19:28" ht="18" customHeight="1" x14ac:dyDescent="0.15">
      <c r="S54" s="1445" t="str">
        <f>IF(COUNTIF(活動計画書!$E$143:$J$147,F6),"○","")</f>
        <v/>
      </c>
      <c r="T54" s="1420">
        <v>49</v>
      </c>
      <c r="U54" s="1421" t="s">
        <v>321</v>
      </c>
      <c r="V54" s="1421" t="s">
        <v>168</v>
      </c>
      <c r="W54" s="1421" t="s">
        <v>342</v>
      </c>
      <c r="X54" s="1413" t="s">
        <v>358</v>
      </c>
      <c r="Y54" s="1446">
        <f>COUNTIF(活動記録!$G$9:$L$52,【選択肢】!T54)</f>
        <v>0</v>
      </c>
      <c r="Z54" s="1472" t="s">
        <v>358</v>
      </c>
      <c r="AA54" s="1470"/>
    </row>
    <row r="55" spans="19:28" ht="18" customHeight="1" x14ac:dyDescent="0.15">
      <c r="S55" s="1445" t="str">
        <f>IF(COUNTIF(活動計画書!$E$143:$J$147,E7),"○","")</f>
        <v/>
      </c>
      <c r="T55" s="1420">
        <v>50</v>
      </c>
      <c r="U55" s="1421" t="s">
        <v>321</v>
      </c>
      <c r="V55" s="1421" t="s">
        <v>168</v>
      </c>
      <c r="W55" s="1421" t="s">
        <v>345</v>
      </c>
      <c r="X55" s="1413" t="s">
        <v>359</v>
      </c>
      <c r="Y55" s="1446">
        <f>COUNTIF(活動記録!$G$9:$L$52,【選択肢】!T55)</f>
        <v>0</v>
      </c>
      <c r="Z55" s="1472" t="s">
        <v>359</v>
      </c>
      <c r="AA55" s="1470"/>
    </row>
    <row r="56" spans="19:28" ht="18" customHeight="1" x14ac:dyDescent="0.15">
      <c r="S56" s="1445">
        <f>活動計画書!O149</f>
        <v>0</v>
      </c>
      <c r="T56" s="1420">
        <v>51</v>
      </c>
      <c r="U56" s="1421" t="s">
        <v>321</v>
      </c>
      <c r="V56" s="1421" t="s">
        <v>170</v>
      </c>
      <c r="W56" s="1421" t="s">
        <v>170</v>
      </c>
      <c r="X56" s="1473" t="s">
        <v>360</v>
      </c>
      <c r="Y56" s="1446">
        <f>COUNTIF(活動記録!$G$9:$L$52,【選択肢】!T56)</f>
        <v>0</v>
      </c>
      <c r="Z56" s="1474"/>
    </row>
    <row r="57" spans="19:28" ht="18" customHeight="1" x14ac:dyDescent="0.15">
      <c r="S57" s="1445">
        <f>活動計画書!O153</f>
        <v>0</v>
      </c>
      <c r="T57" s="1420">
        <v>52</v>
      </c>
      <c r="U57" s="1421" t="s">
        <v>321</v>
      </c>
      <c r="V57" s="1421" t="s">
        <v>361</v>
      </c>
      <c r="W57" s="1421" t="s">
        <v>361</v>
      </c>
      <c r="X57" s="1421" t="s">
        <v>362</v>
      </c>
      <c r="Y57" s="1446">
        <f>COUNTIF(活動記録!$G$9:$L$52,【選択肢】!T57)</f>
        <v>0</v>
      </c>
      <c r="AA57" s="1457"/>
    </row>
    <row r="58" spans="19:28" ht="18" customHeight="1" x14ac:dyDescent="0.15">
      <c r="S58" s="1445">
        <f>活動計画書!O154</f>
        <v>0</v>
      </c>
      <c r="T58" s="1420">
        <v>53</v>
      </c>
      <c r="U58" s="1421" t="s">
        <v>321</v>
      </c>
      <c r="V58" s="1421" t="s">
        <v>361</v>
      </c>
      <c r="W58" s="1421" t="s">
        <v>361</v>
      </c>
      <c r="X58" s="1475" t="s">
        <v>440</v>
      </c>
      <c r="Y58" s="1446">
        <f>COUNTIF(活動記録!$G$9:$L$52,【選択肢】!T58)</f>
        <v>0</v>
      </c>
      <c r="AA58" s="1457"/>
    </row>
    <row r="59" spans="19:28" ht="18" customHeight="1" x14ac:dyDescent="0.15">
      <c r="S59" s="1445">
        <f>活動計画書!O155</f>
        <v>0</v>
      </c>
      <c r="T59" s="1420">
        <v>54</v>
      </c>
      <c r="U59" s="1421" t="s">
        <v>321</v>
      </c>
      <c r="V59" s="1421" t="s">
        <v>361</v>
      </c>
      <c r="W59" s="1421" t="s">
        <v>361</v>
      </c>
      <c r="X59" s="1421" t="s">
        <v>364</v>
      </c>
      <c r="Y59" s="1446">
        <f>COUNTIF(活動記録!$G$9:$L$52,【選択肢】!T59)</f>
        <v>0</v>
      </c>
      <c r="AA59" s="1476"/>
    </row>
    <row r="60" spans="19:28" ht="18" customHeight="1" x14ac:dyDescent="0.15">
      <c r="S60" s="1445">
        <f>活動計画書!O156</f>
        <v>0</v>
      </c>
      <c r="T60" s="1420">
        <v>55</v>
      </c>
      <c r="U60" s="1421" t="s">
        <v>321</v>
      </c>
      <c r="V60" s="1421" t="s">
        <v>361</v>
      </c>
      <c r="W60" s="1421" t="s">
        <v>361</v>
      </c>
      <c r="X60" s="1421" t="s">
        <v>366</v>
      </c>
      <c r="Y60" s="1446">
        <f>COUNTIF(活動記録!$G$9:$L$52,【選択肢】!T60)</f>
        <v>0</v>
      </c>
      <c r="AA60" s="1476"/>
    </row>
    <row r="61" spans="19:28" ht="18" customHeight="1" x14ac:dyDescent="0.15">
      <c r="S61" s="1445">
        <f>活動計画書!O157</f>
        <v>0</v>
      </c>
      <c r="T61" s="1420">
        <v>56</v>
      </c>
      <c r="U61" s="1421" t="s">
        <v>321</v>
      </c>
      <c r="V61" s="1421" t="s">
        <v>361</v>
      </c>
      <c r="W61" s="1421" t="s">
        <v>361</v>
      </c>
      <c r="X61" s="1421" t="s">
        <v>368</v>
      </c>
      <c r="Y61" s="1446">
        <f>COUNTIF(活動記録!$G$9:$L$52,【選択肢】!T61)</f>
        <v>0</v>
      </c>
      <c r="AA61" s="1476"/>
    </row>
    <row r="62" spans="19:28" ht="18" customHeight="1" x14ac:dyDescent="0.15">
      <c r="S62" s="1445">
        <f>活動計画書!O158</f>
        <v>0</v>
      </c>
      <c r="T62" s="1420">
        <v>57</v>
      </c>
      <c r="U62" s="1421" t="s">
        <v>321</v>
      </c>
      <c r="V62" s="1421" t="s">
        <v>361</v>
      </c>
      <c r="W62" s="1421" t="s">
        <v>361</v>
      </c>
      <c r="X62" s="1421" t="s">
        <v>405</v>
      </c>
      <c r="Y62" s="1446">
        <f>COUNTIF(活動記録!$G$9:$L$52,【選択肢】!T62)</f>
        <v>0</v>
      </c>
      <c r="AA62" s="1476"/>
    </row>
    <row r="63" spans="19:28" ht="18" customHeight="1" x14ac:dyDescent="0.15">
      <c r="S63" s="1445">
        <f>活動計画書!O159</f>
        <v>0</v>
      </c>
      <c r="T63" s="1477">
        <v>58</v>
      </c>
      <c r="U63" s="1421" t="s">
        <v>321</v>
      </c>
      <c r="V63" s="1421" t="s">
        <v>361</v>
      </c>
      <c r="W63" s="1421" t="s">
        <v>361</v>
      </c>
      <c r="X63" s="1421" t="s">
        <v>370</v>
      </c>
      <c r="Y63" s="1446">
        <f>COUNTIF(活動記録!$G$9:$L$52,【選択肢】!T63)</f>
        <v>0</v>
      </c>
      <c r="AA63" s="1476"/>
    </row>
    <row r="64" spans="19:28" ht="18" customHeight="1" x14ac:dyDescent="0.15">
      <c r="S64" s="1445">
        <f>活動計画書!O160</f>
        <v>0</v>
      </c>
      <c r="T64" s="1478" t="s">
        <v>6775</v>
      </c>
      <c r="U64" s="1421" t="s">
        <v>321</v>
      </c>
      <c r="V64" s="1421" t="s">
        <v>361</v>
      </c>
      <c r="W64" s="1421" t="s">
        <v>361</v>
      </c>
      <c r="X64" s="1413" t="s">
        <v>6906</v>
      </c>
      <c r="Y64" s="1446">
        <f>COUNTIF(活動記録!$G$9:$L$52,【選択肢】!T64)</f>
        <v>0</v>
      </c>
      <c r="AA64" s="1476"/>
    </row>
    <row r="65" spans="19:27" ht="18" customHeight="1" x14ac:dyDescent="0.15">
      <c r="S65" s="1445">
        <f>活動計画書!O161</f>
        <v>0</v>
      </c>
      <c r="T65" s="1479" t="s">
        <v>6776</v>
      </c>
      <c r="U65" s="1421" t="s">
        <v>321</v>
      </c>
      <c r="V65" s="1421" t="s">
        <v>361</v>
      </c>
      <c r="W65" s="1421" t="s">
        <v>361</v>
      </c>
      <c r="X65" s="1413" t="s">
        <v>6905</v>
      </c>
      <c r="Y65" s="1446">
        <f>COUNTIF(活動記録!$G$9:$L$52,【選択肢】!T65)</f>
        <v>0</v>
      </c>
      <c r="AA65" s="1480"/>
    </row>
    <row r="66" spans="19:27" ht="18" customHeight="1" x14ac:dyDescent="0.15">
      <c r="S66" s="1445">
        <f>活動計画書!O162</f>
        <v>0</v>
      </c>
      <c r="T66" s="1420">
        <v>59</v>
      </c>
      <c r="U66" s="1421" t="s">
        <v>321</v>
      </c>
      <c r="V66" s="1421" t="s">
        <v>361</v>
      </c>
      <c r="W66" s="1421" t="s">
        <v>361</v>
      </c>
      <c r="X66" s="1421" t="s">
        <v>372</v>
      </c>
      <c r="Y66" s="1446">
        <f>COUNTIF(活動記録!$G$9:$L$52,【選択肢】!T66)</f>
        <v>0</v>
      </c>
      <c r="AA66" s="1476"/>
    </row>
    <row r="67" spans="19:27" ht="18" customHeight="1" x14ac:dyDescent="0.15">
      <c r="S67" s="1445">
        <f>活動計画書!O163</f>
        <v>0</v>
      </c>
      <c r="T67" s="1420">
        <v>60</v>
      </c>
      <c r="U67" s="1421" t="s">
        <v>321</v>
      </c>
      <c r="V67" s="1421" t="s">
        <v>361</v>
      </c>
      <c r="W67" s="1421" t="s">
        <v>361</v>
      </c>
      <c r="X67" s="1421" t="s">
        <v>6772</v>
      </c>
      <c r="Y67" s="1446">
        <f>COUNTIF(活動記録!$G$9:$L$52,【選択肢】!T67)</f>
        <v>0</v>
      </c>
      <c r="AA67" s="1476"/>
    </row>
    <row r="68" spans="19:27" ht="18" customHeight="1" x14ac:dyDescent="0.15">
      <c r="S68" s="1445" t="str">
        <f>IF(COUNTIF(活動計画書!$D$187:$D$196,J3),"○","")</f>
        <v/>
      </c>
      <c r="T68" s="1420">
        <v>61</v>
      </c>
      <c r="U68" s="1421" t="s">
        <v>374</v>
      </c>
      <c r="V68" s="1421" t="s">
        <v>168</v>
      </c>
      <c r="W68" s="1421" t="s">
        <v>44</v>
      </c>
      <c r="X68" s="1421" t="s">
        <v>375</v>
      </c>
      <c r="Y68" s="1446">
        <f>COUNTIF(活動記録!$G$9:$L$52,【選択肢】!T68)</f>
        <v>0</v>
      </c>
      <c r="AA68" s="1476"/>
    </row>
    <row r="69" spans="19:27" ht="18" customHeight="1" x14ac:dyDescent="0.15">
      <c r="S69" s="1445" t="str">
        <f>IF(COUNTIF(活動計画書!$D$187:$D$196,K3),"○","")</f>
        <v/>
      </c>
      <c r="T69" s="1420">
        <v>62</v>
      </c>
      <c r="U69" s="1421" t="s">
        <v>374</v>
      </c>
      <c r="V69" s="1421" t="s">
        <v>168</v>
      </c>
      <c r="W69" s="1421" t="s">
        <v>44</v>
      </c>
      <c r="X69" s="1421" t="s">
        <v>377</v>
      </c>
      <c r="Y69" s="1446">
        <f>COUNTIF(活動記録!$G$9:$L$52,【選択肢】!T69)</f>
        <v>0</v>
      </c>
      <c r="AA69" s="1476"/>
    </row>
    <row r="70" spans="19:27" ht="18" customHeight="1" x14ac:dyDescent="0.15">
      <c r="S70" s="1445" t="str">
        <f>IF(COUNTIF(活動計画書!$D$187:$D$196,J4),"○","")</f>
        <v/>
      </c>
      <c r="T70" s="1420">
        <v>63</v>
      </c>
      <c r="U70" s="1421" t="s">
        <v>374</v>
      </c>
      <c r="V70" s="1421" t="s">
        <v>168</v>
      </c>
      <c r="W70" s="1421" t="s">
        <v>45</v>
      </c>
      <c r="X70" s="1421" t="s">
        <v>379</v>
      </c>
      <c r="Y70" s="1446">
        <f>COUNTIF(活動記録!$G$9:$L$52,【選択肢】!T70)</f>
        <v>0</v>
      </c>
      <c r="AA70" s="1476"/>
    </row>
    <row r="71" spans="19:27" ht="18" customHeight="1" x14ac:dyDescent="0.15">
      <c r="S71" s="1445" t="str">
        <f>IF(COUNTIF(活動計画書!$D$187:$D$196,K4),"○","")</f>
        <v/>
      </c>
      <c r="T71" s="1420">
        <v>64</v>
      </c>
      <c r="U71" s="1421" t="s">
        <v>374</v>
      </c>
      <c r="V71" s="1421" t="s">
        <v>168</v>
      </c>
      <c r="W71" s="1421" t="s">
        <v>45</v>
      </c>
      <c r="X71" s="1421" t="s">
        <v>381</v>
      </c>
      <c r="Y71" s="1446">
        <f>COUNTIF(活動記録!$G$9:$L$52,【選択肢】!T71)</f>
        <v>0</v>
      </c>
      <c r="AA71" s="1476"/>
    </row>
    <row r="72" spans="19:27" ht="18.75" x14ac:dyDescent="0.15">
      <c r="S72" s="1445" t="str">
        <f>IF(COUNTIF(活動計画書!$D$187:$D$196,J5),"○","")</f>
        <v/>
      </c>
      <c r="T72" s="1420">
        <v>65</v>
      </c>
      <c r="U72" s="1421" t="s">
        <v>374</v>
      </c>
      <c r="V72" s="1421" t="s">
        <v>168</v>
      </c>
      <c r="W72" s="1421" t="s">
        <v>46</v>
      </c>
      <c r="X72" s="1421" t="s">
        <v>383</v>
      </c>
      <c r="Y72" s="1446">
        <f>COUNTIF(活動記録!$G$9:$L$52,【選択肢】!T72)</f>
        <v>0</v>
      </c>
    </row>
    <row r="73" spans="19:27" ht="18.75" x14ac:dyDescent="0.15">
      <c r="S73" s="1445" t="str">
        <f>IF(COUNTIF(活動計画書!$D$187:$D$196,K5),"○","")</f>
        <v/>
      </c>
      <c r="T73" s="1481">
        <v>66</v>
      </c>
      <c r="U73" s="1469" t="s">
        <v>374</v>
      </c>
      <c r="V73" s="1469" t="s">
        <v>168</v>
      </c>
      <c r="W73" s="1469" t="s">
        <v>46</v>
      </c>
      <c r="X73" s="1469" t="s">
        <v>385</v>
      </c>
      <c r="Y73" s="1446">
        <f>COUNTIF(活動記録!$G$9:$L$52,【選択肢】!T73)</f>
        <v>0</v>
      </c>
    </row>
    <row r="74" spans="19:27" ht="18.75" x14ac:dyDescent="0.15">
      <c r="S74" s="1445" t="str">
        <f>IF(活動計画書!M87="点検結果に応じて実施","○","")</f>
        <v/>
      </c>
      <c r="T74" s="1482">
        <v>101</v>
      </c>
      <c r="U74" s="1482" t="s">
        <v>271</v>
      </c>
      <c r="V74" s="1482" t="s">
        <v>168</v>
      </c>
      <c r="W74" s="1482" t="s">
        <v>6813</v>
      </c>
      <c r="X74" s="1483" t="s">
        <v>6814</v>
      </c>
      <c r="Y74" s="1484">
        <f>COUNTIF(活動記録!$G$9:$L$52,【選択肢】!T74)</f>
        <v>0</v>
      </c>
    </row>
    <row r="75" spans="19:27" ht="18.75" x14ac:dyDescent="0.15">
      <c r="S75" s="1445" t="str">
        <f>IF(活動計画書!M88="点検結果に応じて実施","○","")</f>
        <v/>
      </c>
      <c r="T75" s="1485">
        <v>102</v>
      </c>
      <c r="U75" s="1482" t="s">
        <v>271</v>
      </c>
      <c r="V75" s="1482" t="s">
        <v>168</v>
      </c>
      <c r="W75" s="1482" t="s">
        <v>6813</v>
      </c>
      <c r="X75" s="1483" t="s">
        <v>6815</v>
      </c>
      <c r="Y75" s="1484">
        <f>COUNTIF(活動記録!$G$9:$L$52,【選択肢】!T75)</f>
        <v>0</v>
      </c>
    </row>
    <row r="76" spans="19:27" ht="18.75" x14ac:dyDescent="0.15">
      <c r="S76" s="1445" t="str">
        <f>IF(活動計画書!M89="点検結果に応じて実施","○","")</f>
        <v/>
      </c>
      <c r="T76" s="1482">
        <v>103</v>
      </c>
      <c r="U76" s="1482" t="s">
        <v>271</v>
      </c>
      <c r="V76" s="1482" t="s">
        <v>168</v>
      </c>
      <c r="W76" s="1482" t="s">
        <v>6813</v>
      </c>
      <c r="X76" s="1483" t="s">
        <v>6816</v>
      </c>
      <c r="Y76" s="1484">
        <f>COUNTIF(活動記録!$G$9:$L$52,【選択肢】!T76)</f>
        <v>0</v>
      </c>
    </row>
    <row r="77" spans="19:27" ht="18.75" x14ac:dyDescent="0.15">
      <c r="S77" s="1445" t="str">
        <f>IF(活動計画書!M90="点検結果に応じて実施","○","")</f>
        <v/>
      </c>
      <c r="T77" s="1485">
        <v>104</v>
      </c>
      <c r="U77" s="1486" t="s">
        <v>271</v>
      </c>
      <c r="V77" s="1486" t="s">
        <v>168</v>
      </c>
      <c r="W77" s="1482" t="s">
        <v>6813</v>
      </c>
      <c r="X77" s="1483" t="s">
        <v>6817</v>
      </c>
      <c r="Y77" s="1484">
        <f>COUNTIF(活動記録!$G$9:$L$52,【選択肢】!T77)</f>
        <v>0</v>
      </c>
    </row>
    <row r="78" spans="19:27" ht="18.75" x14ac:dyDescent="0.15">
      <c r="S78" s="1445" t="str">
        <f>IF(活動計画書!O133="機能診断結果に応じて実施","○","")</f>
        <v/>
      </c>
      <c r="T78" s="1482">
        <v>105</v>
      </c>
      <c r="U78" s="1487" t="s">
        <v>321</v>
      </c>
      <c r="V78" s="1486" t="s">
        <v>168</v>
      </c>
      <c r="W78" s="1482" t="s">
        <v>6813</v>
      </c>
      <c r="X78" s="1483" t="s">
        <v>6818</v>
      </c>
      <c r="Y78" s="1484">
        <f>COUNTIF(活動記録!$G$9:$L$52,【選択肢】!T78)</f>
        <v>0</v>
      </c>
    </row>
    <row r="79" spans="19:27" ht="18.75" x14ac:dyDescent="0.15">
      <c r="S79" s="1445" t="str">
        <f>IF(活動計画書!O134="機能診断結果に応じて実施","○","")</f>
        <v/>
      </c>
      <c r="T79" s="1485">
        <v>106</v>
      </c>
      <c r="U79" s="1487" t="s">
        <v>321</v>
      </c>
      <c r="V79" s="1486" t="s">
        <v>168</v>
      </c>
      <c r="W79" s="1482" t="s">
        <v>6813</v>
      </c>
      <c r="X79" s="1483" t="s">
        <v>6819</v>
      </c>
      <c r="Y79" s="1484">
        <f>COUNTIF(活動記録!$G$9:$L$52,【選択肢】!T79)</f>
        <v>0</v>
      </c>
    </row>
    <row r="80" spans="19:27" x14ac:dyDescent="0.15">
      <c r="S80" s="1488"/>
      <c r="T80" s="1552">
        <v>501</v>
      </c>
      <c r="U80" s="1553" t="s">
        <v>7040</v>
      </c>
      <c r="V80" s="1553" t="s">
        <v>7041</v>
      </c>
      <c r="W80" s="1553" t="s">
        <v>7041</v>
      </c>
      <c r="X80" s="1553" t="s">
        <v>7042</v>
      </c>
      <c r="Y80" s="1482"/>
    </row>
    <row r="81" spans="19:25" x14ac:dyDescent="0.15">
      <c r="S81" s="1488"/>
      <c r="T81" s="1552">
        <v>502</v>
      </c>
      <c r="U81" s="1553" t="s">
        <v>7040</v>
      </c>
      <c r="V81" s="1553" t="s">
        <v>7041</v>
      </c>
      <c r="W81" s="1553" t="s">
        <v>7041</v>
      </c>
      <c r="X81" s="1553" t="s">
        <v>7043</v>
      </c>
      <c r="Y81" s="1482"/>
    </row>
    <row r="82" spans="19:25" x14ac:dyDescent="0.15">
      <c r="S82" s="1488"/>
      <c r="T82" s="1552">
        <v>503</v>
      </c>
      <c r="U82" s="1553" t="s">
        <v>7040</v>
      </c>
      <c r="V82" s="1553" t="s">
        <v>7041</v>
      </c>
      <c r="W82" s="1553" t="s">
        <v>7041</v>
      </c>
      <c r="X82" s="1553" t="s">
        <v>7044</v>
      </c>
      <c r="Y82" s="1482"/>
    </row>
    <row r="83" spans="19:25" x14ac:dyDescent="0.15">
      <c r="S83" s="1488"/>
      <c r="T83" s="1552">
        <v>504</v>
      </c>
      <c r="U83" s="1553" t="s">
        <v>7040</v>
      </c>
      <c r="V83" s="1553" t="s">
        <v>7045</v>
      </c>
      <c r="W83" s="1553" t="s">
        <v>7045</v>
      </c>
      <c r="X83" s="1553" t="s">
        <v>7046</v>
      </c>
      <c r="Y83" s="1482"/>
    </row>
    <row r="84" spans="19:25" x14ac:dyDescent="0.15">
      <c r="S84" s="1488"/>
      <c r="T84" s="1552">
        <v>505</v>
      </c>
      <c r="U84" s="1553" t="s">
        <v>7047</v>
      </c>
      <c r="V84" s="1553" t="s">
        <v>7048</v>
      </c>
      <c r="W84" s="1553" t="s">
        <v>7049</v>
      </c>
      <c r="X84" s="1553" t="s">
        <v>7050</v>
      </c>
      <c r="Y84" s="1482"/>
    </row>
    <row r="85" spans="19:25" x14ac:dyDescent="0.15">
      <c r="S85" s="1488"/>
      <c r="T85" s="1552">
        <v>506</v>
      </c>
      <c r="U85" s="1553" t="s">
        <v>7047</v>
      </c>
      <c r="V85" s="1553" t="s">
        <v>7048</v>
      </c>
      <c r="W85" s="1553" t="s">
        <v>7051</v>
      </c>
      <c r="X85" s="1553" t="s">
        <v>7050</v>
      </c>
      <c r="Y85" s="1482"/>
    </row>
    <row r="86" spans="19:25" x14ac:dyDescent="0.15">
      <c r="S86" s="1488"/>
      <c r="T86" s="1552">
        <v>507</v>
      </c>
      <c r="U86" s="1553" t="s">
        <v>7047</v>
      </c>
      <c r="V86" s="1553" t="s">
        <v>7048</v>
      </c>
      <c r="W86" s="1553" t="s">
        <v>7052</v>
      </c>
      <c r="X86" s="1553" t="s">
        <v>7050</v>
      </c>
      <c r="Y86" s="1482"/>
    </row>
    <row r="87" spans="19:25" x14ac:dyDescent="0.15">
      <c r="S87" s="1488"/>
      <c r="T87" s="1552"/>
      <c r="U87" s="1553"/>
      <c r="V87" s="1553"/>
      <c r="W87" s="1553"/>
      <c r="X87" s="1553"/>
      <c r="Y87" s="1482"/>
    </row>
    <row r="88" spans="19:25" x14ac:dyDescent="0.15">
      <c r="S88" s="1488"/>
      <c r="T88" s="1552"/>
      <c r="U88" s="1553"/>
      <c r="V88" s="1553"/>
      <c r="W88" s="1553"/>
      <c r="X88" s="1553"/>
      <c r="Y88" s="1482"/>
    </row>
    <row r="89" spans="19:25" x14ac:dyDescent="0.15">
      <c r="S89" s="1488"/>
      <c r="T89" s="1554"/>
      <c r="U89" s="1555"/>
      <c r="V89" s="1555"/>
      <c r="W89" s="1555"/>
      <c r="X89" s="1555"/>
      <c r="Y89" s="1482"/>
    </row>
    <row r="90" spans="19:25" x14ac:dyDescent="0.15">
      <c r="T90" s="1489"/>
      <c r="U90" s="1489"/>
      <c r="V90" s="1489" t="s">
        <v>387</v>
      </c>
      <c r="W90" s="1489"/>
      <c r="X90" s="1489"/>
      <c r="Y90" s="1490"/>
    </row>
    <row r="91" spans="19:25" hidden="1" x14ac:dyDescent="0.15"/>
    <row r="92" spans="19:25" hidden="1" x14ac:dyDescent="0.15"/>
    <row r="93" spans="19:25" hidden="1" x14ac:dyDescent="0.15"/>
    <row r="94" spans="19:25" hidden="1" x14ac:dyDescent="0.15"/>
    <row r="95" spans="19:25" hidden="1" x14ac:dyDescent="0.15"/>
    <row r="96" spans="19:25" hidden="1" x14ac:dyDescent="0.15"/>
    <row r="97" spans="19:24" hidden="1" x14ac:dyDescent="0.15"/>
    <row r="98" spans="19:24" hidden="1" x14ac:dyDescent="0.15"/>
    <row r="99" spans="19:24" hidden="1" x14ac:dyDescent="0.15"/>
    <row r="100" spans="19:24" hidden="1" x14ac:dyDescent="0.15"/>
    <row r="101" spans="19:24" hidden="1" x14ac:dyDescent="0.15"/>
    <row r="102" spans="19:24" hidden="1" x14ac:dyDescent="0.15"/>
    <row r="103" spans="19:24" hidden="1" x14ac:dyDescent="0.15"/>
    <row r="104" spans="19:24" hidden="1" x14ac:dyDescent="0.15"/>
    <row r="105" spans="19:24" hidden="1" x14ac:dyDescent="0.15">
      <c r="S105" s="1419" t="str">
        <f>IFERROR(INDEX(S:S,1/LARGE(INDEX(($S$3:$S$89="○")/ROW($S$3:$S$89),0,),ROW(S1))),"")</f>
        <v>○</v>
      </c>
      <c r="T105" s="1419">
        <f t="shared" ref="T105:X105" si="0">IFERROR(INDEX(T:T,1/LARGE(INDEX(($S$3:$S$89="○")/ROW($S$3:$S$89),0,),ROW(T1))),"")</f>
        <v>200</v>
      </c>
      <c r="U105" s="1419" t="str">
        <f t="shared" si="0"/>
        <v>-</v>
      </c>
      <c r="V105" s="1419" t="str">
        <f t="shared" si="0"/>
        <v>事務処理</v>
      </c>
      <c r="W105" s="1419" t="str">
        <f t="shared" si="0"/>
        <v>事務処理</v>
      </c>
      <c r="X105" s="1419" t="str">
        <f t="shared" si="0"/>
        <v>200 事務処理</v>
      </c>
    </row>
    <row r="106" spans="19:24" hidden="1" x14ac:dyDescent="0.15">
      <c r="S106" s="1419" t="str">
        <f t="shared" ref="S106:X106" si="1">IFERROR(INDEX(S:S,1/LARGE(INDEX(($S$3:$S$89="○")/ROW($S$3:$S$89),0,),ROW(S2))),"")</f>
        <v>○</v>
      </c>
      <c r="T106" s="1419">
        <f t="shared" si="1"/>
        <v>300</v>
      </c>
      <c r="U106" s="1419" t="str">
        <f t="shared" si="1"/>
        <v>-</v>
      </c>
      <c r="V106" s="1419" t="str">
        <f t="shared" si="1"/>
        <v>会議</v>
      </c>
      <c r="W106" s="1419" t="str">
        <f t="shared" si="1"/>
        <v>会議</v>
      </c>
      <c r="X106" s="1419" t="str">
        <f t="shared" si="1"/>
        <v>300 会議</v>
      </c>
    </row>
    <row r="107" spans="19:24" hidden="1" x14ac:dyDescent="0.15">
      <c r="S107" s="1419" t="str">
        <f t="shared" ref="S107:X107" si="2">IFERROR(INDEX(S:S,1/LARGE(INDEX(($S$3:$S$89="○")/ROW($S$3:$S$89),0,),ROW(S3))),"")</f>
        <v/>
      </c>
      <c r="T107" s="1419" t="str">
        <f t="shared" si="2"/>
        <v/>
      </c>
      <c r="U107" s="1419" t="str">
        <f t="shared" si="2"/>
        <v/>
      </c>
      <c r="V107" s="1419" t="str">
        <f t="shared" si="2"/>
        <v/>
      </c>
      <c r="W107" s="1419" t="str">
        <f t="shared" si="2"/>
        <v/>
      </c>
      <c r="X107" s="1419" t="str">
        <f t="shared" si="2"/>
        <v/>
      </c>
    </row>
    <row r="108" spans="19:24" hidden="1" x14ac:dyDescent="0.15">
      <c r="S108" s="1419" t="str">
        <f t="shared" ref="S108:X108" si="3">IFERROR(INDEX(S:S,1/LARGE(INDEX(($S$3:$S$89="○")/ROW($S$3:$S$89),0,),ROW(S4))),"")</f>
        <v/>
      </c>
      <c r="T108" s="1419" t="str">
        <f t="shared" si="3"/>
        <v/>
      </c>
      <c r="U108" s="1419" t="str">
        <f t="shared" si="3"/>
        <v/>
      </c>
      <c r="V108" s="1419" t="str">
        <f t="shared" si="3"/>
        <v/>
      </c>
      <c r="W108" s="1419" t="str">
        <f t="shared" si="3"/>
        <v/>
      </c>
      <c r="X108" s="1419" t="str">
        <f t="shared" si="3"/>
        <v/>
      </c>
    </row>
    <row r="109" spans="19:24" hidden="1" x14ac:dyDescent="0.15">
      <c r="S109" s="1419" t="str">
        <f t="shared" ref="S109:X109" si="4">IFERROR(INDEX(S:S,1/LARGE(INDEX(($S$3:$S$89="○")/ROW($S$3:$S$89),0,),ROW(S5))),"")</f>
        <v/>
      </c>
      <c r="T109" s="1419" t="str">
        <f t="shared" si="4"/>
        <v/>
      </c>
      <c r="U109" s="1419" t="str">
        <f t="shared" si="4"/>
        <v/>
      </c>
      <c r="V109" s="1419" t="str">
        <f t="shared" si="4"/>
        <v/>
      </c>
      <c r="W109" s="1419" t="str">
        <f t="shared" si="4"/>
        <v/>
      </c>
      <c r="X109" s="1419" t="str">
        <f t="shared" si="4"/>
        <v/>
      </c>
    </row>
    <row r="110" spans="19:24" hidden="1" x14ac:dyDescent="0.15">
      <c r="S110" s="1419" t="str">
        <f t="shared" ref="S110:X110" si="5">IFERROR(INDEX(S:S,1/LARGE(INDEX(($S$3:$S$89="○")/ROW($S$3:$S$89),0,),ROW(S6))),"")</f>
        <v/>
      </c>
      <c r="T110" s="1419" t="str">
        <f t="shared" si="5"/>
        <v/>
      </c>
      <c r="U110" s="1419" t="str">
        <f t="shared" si="5"/>
        <v/>
      </c>
      <c r="V110" s="1419" t="str">
        <f t="shared" si="5"/>
        <v/>
      </c>
      <c r="W110" s="1419" t="str">
        <f t="shared" si="5"/>
        <v/>
      </c>
      <c r="X110" s="1419" t="str">
        <f t="shared" si="5"/>
        <v/>
      </c>
    </row>
    <row r="111" spans="19:24" hidden="1" x14ac:dyDescent="0.15">
      <c r="S111" s="1419" t="str">
        <f t="shared" ref="S111:X111" si="6">IFERROR(INDEX(S:S,1/LARGE(INDEX(($S$3:$S$89="○")/ROW($S$3:$S$89),0,),ROW(S7))),"")</f>
        <v/>
      </c>
      <c r="T111" s="1419" t="str">
        <f t="shared" si="6"/>
        <v/>
      </c>
      <c r="U111" s="1419" t="str">
        <f t="shared" si="6"/>
        <v/>
      </c>
      <c r="V111" s="1419" t="str">
        <f t="shared" si="6"/>
        <v/>
      </c>
      <c r="W111" s="1419" t="str">
        <f t="shared" si="6"/>
        <v/>
      </c>
      <c r="X111" s="1419" t="str">
        <f t="shared" si="6"/>
        <v/>
      </c>
    </row>
    <row r="112" spans="19:24" hidden="1" x14ac:dyDescent="0.15">
      <c r="S112" s="1419" t="str">
        <f t="shared" ref="S112:X112" si="7">IFERROR(INDEX(S:S,1/LARGE(INDEX(($S$3:$S$89="○")/ROW($S$3:$S$89),0,),ROW(S8))),"")</f>
        <v/>
      </c>
      <c r="T112" s="1419" t="str">
        <f t="shared" si="7"/>
        <v/>
      </c>
      <c r="U112" s="1419" t="str">
        <f t="shared" si="7"/>
        <v/>
      </c>
      <c r="V112" s="1419" t="str">
        <f t="shared" si="7"/>
        <v/>
      </c>
      <c r="W112" s="1419" t="str">
        <f t="shared" si="7"/>
        <v/>
      </c>
      <c r="X112" s="1419" t="str">
        <f t="shared" si="7"/>
        <v/>
      </c>
    </row>
    <row r="113" spans="19:24" hidden="1" x14ac:dyDescent="0.15">
      <c r="S113" s="1419" t="str">
        <f t="shared" ref="S113:X113" si="8">IFERROR(INDEX(S:S,1/LARGE(INDEX(($S$3:$S$89="○")/ROW($S$3:$S$89),0,),ROW(S9))),"")</f>
        <v/>
      </c>
      <c r="T113" s="1419" t="str">
        <f t="shared" si="8"/>
        <v/>
      </c>
      <c r="U113" s="1419" t="str">
        <f t="shared" si="8"/>
        <v/>
      </c>
      <c r="V113" s="1419" t="str">
        <f t="shared" si="8"/>
        <v/>
      </c>
      <c r="W113" s="1419" t="str">
        <f t="shared" si="8"/>
        <v/>
      </c>
      <c r="X113" s="1419" t="str">
        <f t="shared" si="8"/>
        <v/>
      </c>
    </row>
    <row r="114" spans="19:24" hidden="1" x14ac:dyDescent="0.15">
      <c r="S114" s="1419" t="str">
        <f t="shared" ref="S114:X114" si="9">IFERROR(INDEX(S:S,1/LARGE(INDEX(($S$3:$S$89="○")/ROW($S$3:$S$89),0,),ROW(S10))),"")</f>
        <v/>
      </c>
      <c r="T114" s="1419" t="str">
        <f t="shared" si="9"/>
        <v/>
      </c>
      <c r="U114" s="1419" t="str">
        <f t="shared" si="9"/>
        <v/>
      </c>
      <c r="V114" s="1419" t="str">
        <f t="shared" si="9"/>
        <v/>
      </c>
      <c r="W114" s="1419" t="str">
        <f t="shared" si="9"/>
        <v/>
      </c>
      <c r="X114" s="1419" t="str">
        <f t="shared" si="9"/>
        <v/>
      </c>
    </row>
    <row r="115" spans="19:24" hidden="1" x14ac:dyDescent="0.15">
      <c r="S115" s="1419" t="str">
        <f t="shared" ref="S115:X115" si="10">IFERROR(INDEX(S:S,1/LARGE(INDEX(($S$3:$S$89="○")/ROW($S$3:$S$89),0,),ROW(S11))),"")</f>
        <v/>
      </c>
      <c r="T115" s="1419" t="str">
        <f t="shared" si="10"/>
        <v/>
      </c>
      <c r="U115" s="1419" t="str">
        <f t="shared" si="10"/>
        <v/>
      </c>
      <c r="V115" s="1419" t="str">
        <f t="shared" si="10"/>
        <v/>
      </c>
      <c r="W115" s="1419" t="str">
        <f t="shared" si="10"/>
        <v/>
      </c>
      <c r="X115" s="1419" t="str">
        <f t="shared" si="10"/>
        <v/>
      </c>
    </row>
    <row r="116" spans="19:24" hidden="1" x14ac:dyDescent="0.15">
      <c r="S116" s="1419" t="str">
        <f t="shared" ref="S116:X116" si="11">IFERROR(INDEX(S:S,1/LARGE(INDEX(($S$3:$S$89="○")/ROW($S$3:$S$89),0,),ROW(S12))),"")</f>
        <v/>
      </c>
      <c r="T116" s="1419" t="str">
        <f t="shared" si="11"/>
        <v/>
      </c>
      <c r="U116" s="1419" t="str">
        <f t="shared" si="11"/>
        <v/>
      </c>
      <c r="V116" s="1419" t="str">
        <f t="shared" si="11"/>
        <v/>
      </c>
      <c r="W116" s="1419" t="str">
        <f t="shared" si="11"/>
        <v/>
      </c>
      <c r="X116" s="1419" t="str">
        <f t="shared" si="11"/>
        <v/>
      </c>
    </row>
    <row r="117" spans="19:24" hidden="1" x14ac:dyDescent="0.15">
      <c r="S117" s="1419" t="str">
        <f t="shared" ref="S117:X117" si="12">IFERROR(INDEX(S:S,1/LARGE(INDEX(($S$3:$S$89="○")/ROW($S$3:$S$89),0,),ROW(S13))),"")</f>
        <v/>
      </c>
      <c r="T117" s="1419" t="str">
        <f t="shared" si="12"/>
        <v/>
      </c>
      <c r="U117" s="1419" t="str">
        <f t="shared" si="12"/>
        <v/>
      </c>
      <c r="V117" s="1419" t="str">
        <f t="shared" si="12"/>
        <v/>
      </c>
      <c r="W117" s="1419" t="str">
        <f t="shared" si="12"/>
        <v/>
      </c>
      <c r="X117" s="1419" t="str">
        <f t="shared" si="12"/>
        <v/>
      </c>
    </row>
    <row r="118" spans="19:24" hidden="1" x14ac:dyDescent="0.15">
      <c r="S118" s="1419" t="str">
        <f t="shared" ref="S118:X118" si="13">IFERROR(INDEX(S:S,1/LARGE(INDEX(($S$3:$S$89="○")/ROW($S$3:$S$89),0,),ROW(S14))),"")</f>
        <v/>
      </c>
      <c r="T118" s="1419" t="str">
        <f t="shared" si="13"/>
        <v/>
      </c>
      <c r="U118" s="1419" t="str">
        <f t="shared" si="13"/>
        <v/>
      </c>
      <c r="V118" s="1419" t="str">
        <f t="shared" si="13"/>
        <v/>
      </c>
      <c r="W118" s="1419" t="str">
        <f t="shared" si="13"/>
        <v/>
      </c>
      <c r="X118" s="1419" t="str">
        <f t="shared" si="13"/>
        <v/>
      </c>
    </row>
    <row r="119" spans="19:24" hidden="1" x14ac:dyDescent="0.15">
      <c r="S119" s="1419" t="str">
        <f t="shared" ref="S119:X119" si="14">IFERROR(INDEX(S:S,1/LARGE(INDEX(($S$3:$S$89="○")/ROW($S$3:$S$89),0,),ROW(S15))),"")</f>
        <v/>
      </c>
      <c r="T119" s="1419" t="str">
        <f t="shared" si="14"/>
        <v/>
      </c>
      <c r="U119" s="1419" t="str">
        <f t="shared" si="14"/>
        <v/>
      </c>
      <c r="V119" s="1419" t="str">
        <f t="shared" si="14"/>
        <v/>
      </c>
      <c r="W119" s="1419" t="str">
        <f t="shared" si="14"/>
        <v/>
      </c>
      <c r="X119" s="1419" t="str">
        <f t="shared" si="14"/>
        <v/>
      </c>
    </row>
    <row r="120" spans="19:24" hidden="1" x14ac:dyDescent="0.15">
      <c r="S120" s="1419" t="str">
        <f t="shared" ref="S120:X120" si="15">IFERROR(INDEX(S:S,1/LARGE(INDEX(($S$3:$S$89="○")/ROW($S$3:$S$89),0,),ROW(S16))),"")</f>
        <v/>
      </c>
      <c r="T120" s="1419" t="str">
        <f t="shared" si="15"/>
        <v/>
      </c>
      <c r="U120" s="1419" t="str">
        <f t="shared" si="15"/>
        <v/>
      </c>
      <c r="V120" s="1419" t="str">
        <f t="shared" si="15"/>
        <v/>
      </c>
      <c r="W120" s="1419" t="str">
        <f t="shared" si="15"/>
        <v/>
      </c>
      <c r="X120" s="1419" t="str">
        <f t="shared" si="15"/>
        <v/>
      </c>
    </row>
    <row r="121" spans="19:24" hidden="1" x14ac:dyDescent="0.15">
      <c r="S121" s="1419" t="str">
        <f t="shared" ref="S121:X121" si="16">IFERROR(INDEX(S:S,1/LARGE(INDEX(($S$3:$S$89="○")/ROW($S$3:$S$89),0,),ROW(S17))),"")</f>
        <v/>
      </c>
      <c r="T121" s="1419" t="str">
        <f t="shared" si="16"/>
        <v/>
      </c>
      <c r="U121" s="1419" t="str">
        <f t="shared" si="16"/>
        <v/>
      </c>
      <c r="V121" s="1419" t="str">
        <f t="shared" si="16"/>
        <v/>
      </c>
      <c r="W121" s="1419" t="str">
        <f t="shared" si="16"/>
        <v/>
      </c>
      <c r="X121" s="1419" t="str">
        <f t="shared" si="16"/>
        <v/>
      </c>
    </row>
    <row r="122" spans="19:24" hidden="1" x14ac:dyDescent="0.15">
      <c r="S122" s="1419" t="str">
        <f t="shared" ref="S122:X122" si="17">IFERROR(INDEX(S:S,1/LARGE(INDEX(($S$3:$S$89="○")/ROW($S$3:$S$89),0,),ROW(S18))),"")</f>
        <v/>
      </c>
      <c r="T122" s="1419" t="str">
        <f t="shared" si="17"/>
        <v/>
      </c>
      <c r="U122" s="1419" t="str">
        <f t="shared" si="17"/>
        <v/>
      </c>
      <c r="V122" s="1419" t="str">
        <f t="shared" si="17"/>
        <v/>
      </c>
      <c r="W122" s="1419" t="str">
        <f t="shared" si="17"/>
        <v/>
      </c>
      <c r="X122" s="1419" t="str">
        <f t="shared" si="17"/>
        <v/>
      </c>
    </row>
    <row r="123" spans="19:24" hidden="1" x14ac:dyDescent="0.15">
      <c r="S123" s="1419" t="str">
        <f t="shared" ref="S123:X123" si="18">IFERROR(INDEX(S:S,1/LARGE(INDEX(($S$3:$S$89="○")/ROW($S$3:$S$89),0,),ROW(S19))),"")</f>
        <v/>
      </c>
      <c r="T123" s="1419" t="str">
        <f t="shared" si="18"/>
        <v/>
      </c>
      <c r="U123" s="1419" t="str">
        <f t="shared" si="18"/>
        <v/>
      </c>
      <c r="V123" s="1419" t="str">
        <f t="shared" si="18"/>
        <v/>
      </c>
      <c r="W123" s="1419" t="str">
        <f t="shared" si="18"/>
        <v/>
      </c>
      <c r="X123" s="1419" t="str">
        <f t="shared" si="18"/>
        <v/>
      </c>
    </row>
    <row r="124" spans="19:24" hidden="1" x14ac:dyDescent="0.15">
      <c r="S124" s="1419" t="str">
        <f t="shared" ref="S124:X124" si="19">IFERROR(INDEX(S:S,1/LARGE(INDEX(($S$3:$S$89="○")/ROW($S$3:$S$89),0,),ROW(S20))),"")</f>
        <v/>
      </c>
      <c r="T124" s="1419" t="str">
        <f t="shared" si="19"/>
        <v/>
      </c>
      <c r="U124" s="1419" t="str">
        <f t="shared" si="19"/>
        <v/>
      </c>
      <c r="V124" s="1419" t="str">
        <f t="shared" si="19"/>
        <v/>
      </c>
      <c r="W124" s="1419" t="str">
        <f t="shared" si="19"/>
        <v/>
      </c>
      <c r="X124" s="1419" t="str">
        <f t="shared" si="19"/>
        <v/>
      </c>
    </row>
    <row r="125" spans="19:24" hidden="1" x14ac:dyDescent="0.15">
      <c r="S125" s="1419" t="str">
        <f t="shared" ref="S125:X125" si="20">IFERROR(INDEX(S:S,1/LARGE(INDEX(($S$3:$S$89="○")/ROW($S$3:$S$89),0,),ROW(S21))),"")</f>
        <v/>
      </c>
      <c r="T125" s="1419" t="str">
        <f t="shared" si="20"/>
        <v/>
      </c>
      <c r="U125" s="1419" t="str">
        <f t="shared" si="20"/>
        <v/>
      </c>
      <c r="V125" s="1419" t="str">
        <f t="shared" si="20"/>
        <v/>
      </c>
      <c r="W125" s="1419" t="str">
        <f t="shared" si="20"/>
        <v/>
      </c>
      <c r="X125" s="1419" t="str">
        <f t="shared" si="20"/>
        <v/>
      </c>
    </row>
    <row r="126" spans="19:24" hidden="1" x14ac:dyDescent="0.15">
      <c r="S126" s="1419" t="str">
        <f t="shared" ref="S126:X126" si="21">IFERROR(INDEX(S:S,1/LARGE(INDEX(($S$3:$S$89="○")/ROW($S$3:$S$89),0,),ROW(S22))),"")</f>
        <v/>
      </c>
      <c r="T126" s="1419" t="str">
        <f t="shared" si="21"/>
        <v/>
      </c>
      <c r="U126" s="1419" t="str">
        <f t="shared" si="21"/>
        <v/>
      </c>
      <c r="V126" s="1419" t="str">
        <f t="shared" si="21"/>
        <v/>
      </c>
      <c r="W126" s="1419" t="str">
        <f t="shared" si="21"/>
        <v/>
      </c>
      <c r="X126" s="1419" t="str">
        <f t="shared" si="21"/>
        <v/>
      </c>
    </row>
    <row r="127" spans="19:24" hidden="1" x14ac:dyDescent="0.15">
      <c r="S127" s="1419" t="str">
        <f t="shared" ref="S127:X127" si="22">IFERROR(INDEX(S:S,1/LARGE(INDEX(($S$3:$S$89="○")/ROW($S$3:$S$89),0,),ROW(S23))),"")</f>
        <v/>
      </c>
      <c r="T127" s="1419" t="str">
        <f t="shared" si="22"/>
        <v/>
      </c>
      <c r="U127" s="1419" t="str">
        <f t="shared" si="22"/>
        <v/>
      </c>
      <c r="V127" s="1419" t="str">
        <f t="shared" si="22"/>
        <v/>
      </c>
      <c r="W127" s="1419" t="str">
        <f t="shared" si="22"/>
        <v/>
      </c>
      <c r="X127" s="1419" t="str">
        <f t="shared" si="22"/>
        <v/>
      </c>
    </row>
    <row r="128" spans="19:24" hidden="1" x14ac:dyDescent="0.15">
      <c r="S128" s="1419" t="str">
        <f t="shared" ref="S128:X128" si="23">IFERROR(INDEX(S:S,1/LARGE(INDEX(($S$3:$S$89="○")/ROW($S$3:$S$89),0,),ROW(S24))),"")</f>
        <v/>
      </c>
      <c r="T128" s="1419" t="str">
        <f t="shared" si="23"/>
        <v/>
      </c>
      <c r="U128" s="1419" t="str">
        <f t="shared" si="23"/>
        <v/>
      </c>
      <c r="V128" s="1419" t="str">
        <f t="shared" si="23"/>
        <v/>
      </c>
      <c r="W128" s="1419" t="str">
        <f t="shared" si="23"/>
        <v/>
      </c>
      <c r="X128" s="1419" t="str">
        <f t="shared" si="23"/>
        <v/>
      </c>
    </row>
    <row r="129" spans="19:24" hidden="1" x14ac:dyDescent="0.15">
      <c r="S129" s="1419" t="str">
        <f t="shared" ref="S129:X129" si="24">IFERROR(INDEX(S:S,1/LARGE(INDEX(($S$3:$S$89="○")/ROW($S$3:$S$89),0,),ROW(S25))),"")</f>
        <v/>
      </c>
      <c r="T129" s="1419" t="str">
        <f t="shared" si="24"/>
        <v/>
      </c>
      <c r="U129" s="1419" t="str">
        <f t="shared" si="24"/>
        <v/>
      </c>
      <c r="V129" s="1419" t="str">
        <f t="shared" si="24"/>
        <v/>
      </c>
      <c r="W129" s="1419" t="str">
        <f t="shared" si="24"/>
        <v/>
      </c>
      <c r="X129" s="1419" t="str">
        <f t="shared" si="24"/>
        <v/>
      </c>
    </row>
    <row r="130" spans="19:24" hidden="1" x14ac:dyDescent="0.15">
      <c r="S130" s="1419" t="str">
        <f t="shared" ref="S130:X130" si="25">IFERROR(INDEX(S:S,1/LARGE(INDEX(($S$3:$S$89="○")/ROW($S$3:$S$89),0,),ROW(S26))),"")</f>
        <v/>
      </c>
      <c r="T130" s="1419" t="str">
        <f t="shared" si="25"/>
        <v/>
      </c>
      <c r="U130" s="1419" t="str">
        <f t="shared" si="25"/>
        <v/>
      </c>
      <c r="V130" s="1419" t="str">
        <f t="shared" si="25"/>
        <v/>
      </c>
      <c r="W130" s="1419" t="str">
        <f t="shared" si="25"/>
        <v/>
      </c>
      <c r="X130" s="1419" t="str">
        <f t="shared" si="25"/>
        <v/>
      </c>
    </row>
    <row r="131" spans="19:24" hidden="1" x14ac:dyDescent="0.15">
      <c r="S131" s="1419" t="str">
        <f t="shared" ref="S131:X131" si="26">IFERROR(INDEX(S:S,1/LARGE(INDEX(($S$3:$S$89="○")/ROW($S$3:$S$89),0,),ROW(S27))),"")</f>
        <v/>
      </c>
      <c r="T131" s="1419" t="str">
        <f t="shared" si="26"/>
        <v/>
      </c>
      <c r="U131" s="1419" t="str">
        <f t="shared" si="26"/>
        <v/>
      </c>
      <c r="V131" s="1419" t="str">
        <f t="shared" si="26"/>
        <v/>
      </c>
      <c r="W131" s="1419" t="str">
        <f t="shared" si="26"/>
        <v/>
      </c>
      <c r="X131" s="1419" t="str">
        <f t="shared" si="26"/>
        <v/>
      </c>
    </row>
    <row r="132" spans="19:24" hidden="1" x14ac:dyDescent="0.15">
      <c r="S132" s="1419" t="str">
        <f t="shared" ref="S132:X132" si="27">IFERROR(INDEX(S:S,1/LARGE(INDEX(($S$3:$S$89="○")/ROW($S$3:$S$89),0,),ROW(S28))),"")</f>
        <v/>
      </c>
      <c r="T132" s="1419" t="str">
        <f t="shared" si="27"/>
        <v/>
      </c>
      <c r="U132" s="1419" t="str">
        <f t="shared" si="27"/>
        <v/>
      </c>
      <c r="V132" s="1419" t="str">
        <f t="shared" si="27"/>
        <v/>
      </c>
      <c r="W132" s="1419" t="str">
        <f t="shared" si="27"/>
        <v/>
      </c>
      <c r="X132" s="1419" t="str">
        <f t="shared" si="27"/>
        <v/>
      </c>
    </row>
    <row r="133" spans="19:24" hidden="1" x14ac:dyDescent="0.15">
      <c r="S133" s="1419" t="str">
        <f t="shared" ref="S133:X133" si="28">IFERROR(INDEX(S:S,1/LARGE(INDEX(($S$3:$S$89="○")/ROW($S$3:$S$89),0,),ROW(S29))),"")</f>
        <v/>
      </c>
      <c r="T133" s="1419" t="str">
        <f t="shared" si="28"/>
        <v/>
      </c>
      <c r="U133" s="1419" t="str">
        <f t="shared" si="28"/>
        <v/>
      </c>
      <c r="V133" s="1419" t="str">
        <f t="shared" si="28"/>
        <v/>
      </c>
      <c r="W133" s="1419" t="str">
        <f t="shared" si="28"/>
        <v/>
      </c>
      <c r="X133" s="1419" t="str">
        <f t="shared" si="28"/>
        <v/>
      </c>
    </row>
    <row r="134" spans="19:24" hidden="1" x14ac:dyDescent="0.15">
      <c r="S134" s="1419" t="str">
        <f t="shared" ref="S134:X134" si="29">IFERROR(INDEX(S:S,1/LARGE(INDEX(($S$3:$S$89="○")/ROW($S$3:$S$89),0,),ROW(S30))),"")</f>
        <v/>
      </c>
      <c r="T134" s="1419" t="str">
        <f t="shared" si="29"/>
        <v/>
      </c>
      <c r="U134" s="1419" t="str">
        <f t="shared" si="29"/>
        <v/>
      </c>
      <c r="V134" s="1419" t="str">
        <f t="shared" si="29"/>
        <v/>
      </c>
      <c r="W134" s="1419" t="str">
        <f t="shared" si="29"/>
        <v/>
      </c>
      <c r="X134" s="1419" t="str">
        <f t="shared" si="29"/>
        <v/>
      </c>
    </row>
    <row r="135" spans="19:24" hidden="1" x14ac:dyDescent="0.15">
      <c r="S135" s="1419" t="str">
        <f t="shared" ref="S135:X135" si="30">IFERROR(INDEX(S:S,1/LARGE(INDEX(($S$3:$S$89="○")/ROW($S$3:$S$89),0,),ROW(S31))),"")</f>
        <v/>
      </c>
      <c r="T135" s="1419" t="str">
        <f t="shared" si="30"/>
        <v/>
      </c>
      <c r="U135" s="1419" t="str">
        <f t="shared" si="30"/>
        <v/>
      </c>
      <c r="V135" s="1419" t="str">
        <f t="shared" si="30"/>
        <v/>
      </c>
      <c r="W135" s="1419" t="str">
        <f t="shared" si="30"/>
        <v/>
      </c>
      <c r="X135" s="1419" t="str">
        <f t="shared" si="30"/>
        <v/>
      </c>
    </row>
    <row r="136" spans="19:24" hidden="1" x14ac:dyDescent="0.15">
      <c r="S136" s="1419" t="str">
        <f t="shared" ref="S136:X136" si="31">IFERROR(INDEX(S:S,1/LARGE(INDEX(($S$3:$S$89="○")/ROW($S$3:$S$89),0,),ROW(S32))),"")</f>
        <v/>
      </c>
      <c r="T136" s="1419" t="str">
        <f t="shared" si="31"/>
        <v/>
      </c>
      <c r="U136" s="1419" t="str">
        <f t="shared" si="31"/>
        <v/>
      </c>
      <c r="V136" s="1419" t="str">
        <f t="shared" si="31"/>
        <v/>
      </c>
      <c r="W136" s="1419" t="str">
        <f t="shared" si="31"/>
        <v/>
      </c>
      <c r="X136" s="1419" t="str">
        <f t="shared" si="31"/>
        <v/>
      </c>
    </row>
    <row r="137" spans="19:24" hidden="1" x14ac:dyDescent="0.15">
      <c r="S137" s="1419" t="str">
        <f t="shared" ref="S137:X137" si="32">IFERROR(INDEX(S:S,1/LARGE(INDEX(($S$3:$S$89="○")/ROW($S$3:$S$89),0,),ROW(S33))),"")</f>
        <v/>
      </c>
      <c r="T137" s="1419" t="str">
        <f t="shared" si="32"/>
        <v/>
      </c>
      <c r="U137" s="1419" t="str">
        <f t="shared" si="32"/>
        <v/>
      </c>
      <c r="V137" s="1419" t="str">
        <f t="shared" si="32"/>
        <v/>
      </c>
      <c r="W137" s="1419" t="str">
        <f t="shared" si="32"/>
        <v/>
      </c>
      <c r="X137" s="1419" t="str">
        <f t="shared" si="32"/>
        <v/>
      </c>
    </row>
    <row r="138" spans="19:24" hidden="1" x14ac:dyDescent="0.15">
      <c r="S138" s="1419" t="str">
        <f t="shared" ref="S138:X138" si="33">IFERROR(INDEX(S:S,1/LARGE(INDEX(($S$3:$S$89="○")/ROW($S$3:$S$89),0,),ROW(S34))),"")</f>
        <v/>
      </c>
      <c r="T138" s="1419" t="str">
        <f t="shared" si="33"/>
        <v/>
      </c>
      <c r="U138" s="1419" t="str">
        <f t="shared" si="33"/>
        <v/>
      </c>
      <c r="V138" s="1419" t="str">
        <f t="shared" si="33"/>
        <v/>
      </c>
      <c r="W138" s="1419" t="str">
        <f t="shared" si="33"/>
        <v/>
      </c>
      <c r="X138" s="1419" t="str">
        <f t="shared" si="33"/>
        <v/>
      </c>
    </row>
    <row r="139" spans="19:24" hidden="1" x14ac:dyDescent="0.15">
      <c r="S139" s="1419" t="str">
        <f t="shared" ref="S139:X139" si="34">IFERROR(INDEX(S:S,1/LARGE(INDEX(($S$3:$S$89="○")/ROW($S$3:$S$89),0,),ROW(S35))),"")</f>
        <v/>
      </c>
      <c r="T139" s="1419" t="str">
        <f t="shared" si="34"/>
        <v/>
      </c>
      <c r="U139" s="1419" t="str">
        <f t="shared" si="34"/>
        <v/>
      </c>
      <c r="V139" s="1419" t="str">
        <f t="shared" si="34"/>
        <v/>
      </c>
      <c r="W139" s="1419" t="str">
        <f t="shared" si="34"/>
        <v/>
      </c>
      <c r="X139" s="1419" t="str">
        <f t="shared" si="34"/>
        <v/>
      </c>
    </row>
    <row r="140" spans="19:24" hidden="1" x14ac:dyDescent="0.15">
      <c r="S140" s="1419" t="str">
        <f t="shared" ref="S140:X140" si="35">IFERROR(INDEX(S:S,1/LARGE(INDEX(($S$3:$S$89="○")/ROW($S$3:$S$89),0,),ROW(S36))),"")</f>
        <v/>
      </c>
      <c r="T140" s="1419" t="str">
        <f t="shared" si="35"/>
        <v/>
      </c>
      <c r="U140" s="1419" t="str">
        <f t="shared" si="35"/>
        <v/>
      </c>
      <c r="V140" s="1419" t="str">
        <f t="shared" si="35"/>
        <v/>
      </c>
      <c r="W140" s="1419" t="str">
        <f t="shared" si="35"/>
        <v/>
      </c>
      <c r="X140" s="1419" t="str">
        <f t="shared" si="35"/>
        <v/>
      </c>
    </row>
    <row r="141" spans="19:24" hidden="1" x14ac:dyDescent="0.15">
      <c r="S141" s="1419" t="str">
        <f t="shared" ref="S141:X141" si="36">IFERROR(INDEX(S:S,1/LARGE(INDEX(($S$3:$S$89="○")/ROW($S$3:$S$89),0,),ROW(S37))),"")</f>
        <v/>
      </c>
      <c r="T141" s="1419" t="str">
        <f t="shared" si="36"/>
        <v/>
      </c>
      <c r="U141" s="1419" t="str">
        <f t="shared" si="36"/>
        <v/>
      </c>
      <c r="V141" s="1419" t="str">
        <f t="shared" si="36"/>
        <v/>
      </c>
      <c r="W141" s="1419" t="str">
        <f t="shared" si="36"/>
        <v/>
      </c>
      <c r="X141" s="1419" t="str">
        <f t="shared" si="36"/>
        <v/>
      </c>
    </row>
    <row r="142" spans="19:24" hidden="1" x14ac:dyDescent="0.15">
      <c r="S142" s="1419" t="str">
        <f t="shared" ref="S142:X142" si="37">IFERROR(INDEX(S:S,1/LARGE(INDEX(($S$3:$S$89="○")/ROW($S$3:$S$89),0,),ROW(S38))),"")</f>
        <v/>
      </c>
      <c r="T142" s="1419" t="str">
        <f t="shared" si="37"/>
        <v/>
      </c>
      <c r="U142" s="1419" t="str">
        <f t="shared" si="37"/>
        <v/>
      </c>
      <c r="V142" s="1419" t="str">
        <f t="shared" si="37"/>
        <v/>
      </c>
      <c r="W142" s="1419" t="str">
        <f t="shared" si="37"/>
        <v/>
      </c>
      <c r="X142" s="1419" t="str">
        <f t="shared" si="37"/>
        <v/>
      </c>
    </row>
    <row r="143" spans="19:24" hidden="1" x14ac:dyDescent="0.15">
      <c r="S143" s="1419" t="str">
        <f t="shared" ref="S143:X143" si="38">IFERROR(INDEX(S:S,1/LARGE(INDEX(($S$3:$S$89="○")/ROW($S$3:$S$89),0,),ROW(S39))),"")</f>
        <v/>
      </c>
      <c r="T143" s="1419" t="str">
        <f t="shared" si="38"/>
        <v/>
      </c>
      <c r="U143" s="1419" t="str">
        <f t="shared" si="38"/>
        <v/>
      </c>
      <c r="V143" s="1419" t="str">
        <f t="shared" si="38"/>
        <v/>
      </c>
      <c r="W143" s="1419" t="str">
        <f t="shared" si="38"/>
        <v/>
      </c>
      <c r="X143" s="1419" t="str">
        <f t="shared" si="38"/>
        <v/>
      </c>
    </row>
    <row r="144" spans="19:24" hidden="1" x14ac:dyDescent="0.15">
      <c r="S144" s="1419" t="str">
        <f t="shared" ref="S144:X144" si="39">IFERROR(INDEX(S:S,1/LARGE(INDEX(($S$3:$S$89="○")/ROW($S$3:$S$89),0,),ROW(S40))),"")</f>
        <v/>
      </c>
      <c r="T144" s="1419" t="str">
        <f t="shared" si="39"/>
        <v/>
      </c>
      <c r="U144" s="1419" t="str">
        <f t="shared" si="39"/>
        <v/>
      </c>
      <c r="V144" s="1419" t="str">
        <f t="shared" si="39"/>
        <v/>
      </c>
      <c r="W144" s="1419" t="str">
        <f t="shared" si="39"/>
        <v/>
      </c>
      <c r="X144" s="1419" t="str">
        <f t="shared" si="39"/>
        <v/>
      </c>
    </row>
    <row r="145" spans="19:24" hidden="1" x14ac:dyDescent="0.15">
      <c r="S145" s="1419" t="str">
        <f t="shared" ref="S145:X145" si="40">IFERROR(INDEX(S:S,1/LARGE(INDEX(($S$3:$S$89="○")/ROW($S$3:$S$89),0,),ROW(S41))),"")</f>
        <v/>
      </c>
      <c r="T145" s="1419" t="str">
        <f t="shared" si="40"/>
        <v/>
      </c>
      <c r="U145" s="1419" t="str">
        <f t="shared" si="40"/>
        <v/>
      </c>
      <c r="V145" s="1419" t="str">
        <f t="shared" si="40"/>
        <v/>
      </c>
      <c r="W145" s="1419" t="str">
        <f t="shared" si="40"/>
        <v/>
      </c>
      <c r="X145" s="1419" t="str">
        <f t="shared" si="40"/>
        <v/>
      </c>
    </row>
    <row r="146" spans="19:24" hidden="1" x14ac:dyDescent="0.15">
      <c r="S146" s="1419" t="str">
        <f t="shared" ref="S146:X146" si="41">IFERROR(INDEX(S:S,1/LARGE(INDEX(($S$3:$S$89="○")/ROW($S$3:$S$89),0,),ROW(S42))),"")</f>
        <v/>
      </c>
      <c r="T146" s="1419" t="str">
        <f t="shared" si="41"/>
        <v/>
      </c>
      <c r="U146" s="1419" t="str">
        <f t="shared" si="41"/>
        <v/>
      </c>
      <c r="V146" s="1419" t="str">
        <f t="shared" si="41"/>
        <v/>
      </c>
      <c r="W146" s="1419" t="str">
        <f t="shared" si="41"/>
        <v/>
      </c>
      <c r="X146" s="1419" t="str">
        <f t="shared" si="41"/>
        <v/>
      </c>
    </row>
    <row r="147" spans="19:24" hidden="1" x14ac:dyDescent="0.15">
      <c r="S147" s="1419" t="str">
        <f t="shared" ref="S147:X147" si="42">IFERROR(INDEX(S:S,1/LARGE(INDEX(($S$3:$S$89="○")/ROW($S$3:$S$89),0,),ROW(S43))),"")</f>
        <v/>
      </c>
      <c r="T147" s="1419" t="str">
        <f t="shared" si="42"/>
        <v/>
      </c>
      <c r="U147" s="1419" t="str">
        <f t="shared" si="42"/>
        <v/>
      </c>
      <c r="V147" s="1419" t="str">
        <f t="shared" si="42"/>
        <v/>
      </c>
      <c r="W147" s="1419" t="str">
        <f t="shared" si="42"/>
        <v/>
      </c>
      <c r="X147" s="1419" t="str">
        <f t="shared" si="42"/>
        <v/>
      </c>
    </row>
    <row r="148" spans="19:24" hidden="1" x14ac:dyDescent="0.15">
      <c r="S148" s="1419" t="str">
        <f t="shared" ref="S148:X148" si="43">IFERROR(INDEX(S:S,1/LARGE(INDEX(($S$3:$S$89="○")/ROW($S$3:$S$89),0,),ROW(S44))),"")</f>
        <v/>
      </c>
      <c r="T148" s="1419" t="str">
        <f t="shared" si="43"/>
        <v/>
      </c>
      <c r="U148" s="1419" t="str">
        <f t="shared" si="43"/>
        <v/>
      </c>
      <c r="V148" s="1419" t="str">
        <f t="shared" si="43"/>
        <v/>
      </c>
      <c r="W148" s="1419" t="str">
        <f t="shared" si="43"/>
        <v/>
      </c>
      <c r="X148" s="1419" t="str">
        <f t="shared" si="43"/>
        <v/>
      </c>
    </row>
    <row r="149" spans="19:24" hidden="1" x14ac:dyDescent="0.15">
      <c r="S149" s="1419" t="str">
        <f t="shared" ref="S149:X149" si="44">IFERROR(INDEX(S:S,1/LARGE(INDEX(($S$3:$S$89="○")/ROW($S$3:$S$89),0,),ROW(S45))),"")</f>
        <v/>
      </c>
      <c r="T149" s="1419" t="str">
        <f t="shared" si="44"/>
        <v/>
      </c>
      <c r="U149" s="1419" t="str">
        <f t="shared" si="44"/>
        <v/>
      </c>
      <c r="V149" s="1419" t="str">
        <f t="shared" si="44"/>
        <v/>
      </c>
      <c r="W149" s="1419" t="str">
        <f t="shared" si="44"/>
        <v/>
      </c>
      <c r="X149" s="1419" t="str">
        <f t="shared" si="44"/>
        <v/>
      </c>
    </row>
    <row r="150" spans="19:24" hidden="1" x14ac:dyDescent="0.15">
      <c r="S150" s="1419" t="str">
        <f t="shared" ref="S150:X150" si="45">IFERROR(INDEX(S:S,1/LARGE(INDEX(($S$3:$S$89="○")/ROW($S$3:$S$89),0,),ROW(S46))),"")</f>
        <v/>
      </c>
      <c r="T150" s="1419" t="str">
        <f t="shared" si="45"/>
        <v/>
      </c>
      <c r="U150" s="1419" t="str">
        <f t="shared" si="45"/>
        <v/>
      </c>
      <c r="V150" s="1419" t="str">
        <f t="shared" si="45"/>
        <v/>
      </c>
      <c r="W150" s="1419" t="str">
        <f t="shared" si="45"/>
        <v/>
      </c>
      <c r="X150" s="1419" t="str">
        <f t="shared" si="45"/>
        <v/>
      </c>
    </row>
    <row r="151" spans="19:24" hidden="1" x14ac:dyDescent="0.15">
      <c r="S151" s="1419" t="str">
        <f t="shared" ref="S151:X151" si="46">IFERROR(INDEX(S:S,1/LARGE(INDEX(($S$3:$S$89="○")/ROW($S$3:$S$89),0,),ROW(S47))),"")</f>
        <v/>
      </c>
      <c r="T151" s="1419" t="str">
        <f t="shared" si="46"/>
        <v/>
      </c>
      <c r="U151" s="1419" t="str">
        <f t="shared" si="46"/>
        <v/>
      </c>
      <c r="V151" s="1419" t="str">
        <f t="shared" si="46"/>
        <v/>
      </c>
      <c r="W151" s="1419" t="str">
        <f t="shared" si="46"/>
        <v/>
      </c>
      <c r="X151" s="1419" t="str">
        <f t="shared" si="46"/>
        <v/>
      </c>
    </row>
    <row r="152" spans="19:24" hidden="1" x14ac:dyDescent="0.15">
      <c r="S152" s="1419" t="str">
        <f t="shared" ref="S152:X152" si="47">IFERROR(INDEX(S:S,1/LARGE(INDEX(($S$3:$S$89="○")/ROW($S$3:$S$89),0,),ROW(S48))),"")</f>
        <v/>
      </c>
      <c r="T152" s="1419" t="str">
        <f t="shared" si="47"/>
        <v/>
      </c>
      <c r="U152" s="1419" t="str">
        <f t="shared" si="47"/>
        <v/>
      </c>
      <c r="V152" s="1419" t="str">
        <f t="shared" si="47"/>
        <v/>
      </c>
      <c r="W152" s="1419" t="str">
        <f t="shared" si="47"/>
        <v/>
      </c>
      <c r="X152" s="1419" t="str">
        <f t="shared" si="47"/>
        <v/>
      </c>
    </row>
    <row r="153" spans="19:24" hidden="1" x14ac:dyDescent="0.15">
      <c r="S153" s="1419" t="str">
        <f t="shared" ref="S153:X153" si="48">IFERROR(INDEX(S:S,1/LARGE(INDEX(($S$3:$S$89="○")/ROW($S$3:$S$89),0,),ROW(S49))),"")</f>
        <v/>
      </c>
      <c r="T153" s="1419" t="str">
        <f t="shared" si="48"/>
        <v/>
      </c>
      <c r="U153" s="1419" t="str">
        <f t="shared" si="48"/>
        <v/>
      </c>
      <c r="V153" s="1419" t="str">
        <f t="shared" si="48"/>
        <v/>
      </c>
      <c r="W153" s="1419" t="str">
        <f t="shared" si="48"/>
        <v/>
      </c>
      <c r="X153" s="1419" t="str">
        <f t="shared" si="48"/>
        <v/>
      </c>
    </row>
    <row r="154" spans="19:24" hidden="1" x14ac:dyDescent="0.15">
      <c r="S154" s="1419" t="str">
        <f t="shared" ref="S154:X154" si="49">IFERROR(INDEX(S:S,1/LARGE(INDEX(($S$3:$S$89="○")/ROW($S$3:$S$89),0,),ROW(S50))),"")</f>
        <v/>
      </c>
      <c r="T154" s="1419" t="str">
        <f t="shared" si="49"/>
        <v/>
      </c>
      <c r="U154" s="1419" t="str">
        <f t="shared" si="49"/>
        <v/>
      </c>
      <c r="V154" s="1419" t="str">
        <f t="shared" si="49"/>
        <v/>
      </c>
      <c r="W154" s="1419" t="str">
        <f t="shared" si="49"/>
        <v/>
      </c>
      <c r="X154" s="1419" t="str">
        <f t="shared" si="49"/>
        <v/>
      </c>
    </row>
    <row r="155" spans="19:24" hidden="1" x14ac:dyDescent="0.15">
      <c r="S155" s="1419" t="str">
        <f t="shared" ref="S155:X155" si="50">IFERROR(INDEX(S:S,1/LARGE(INDEX(($S$3:$S$89="○")/ROW($S$3:$S$89),0,),ROW(S51))),"")</f>
        <v/>
      </c>
      <c r="T155" s="1419" t="str">
        <f t="shared" si="50"/>
        <v/>
      </c>
      <c r="U155" s="1419" t="str">
        <f t="shared" si="50"/>
        <v/>
      </c>
      <c r="V155" s="1419" t="str">
        <f t="shared" si="50"/>
        <v/>
      </c>
      <c r="W155" s="1419" t="str">
        <f t="shared" si="50"/>
        <v/>
      </c>
      <c r="X155" s="1419" t="str">
        <f t="shared" si="50"/>
        <v/>
      </c>
    </row>
    <row r="156" spans="19:24" hidden="1" x14ac:dyDescent="0.15">
      <c r="S156" s="1419" t="str">
        <f t="shared" ref="S156:X156" si="51">IFERROR(INDEX(S:S,1/LARGE(INDEX(($S$3:$S$89="○")/ROW($S$3:$S$89),0,),ROW(S52))),"")</f>
        <v/>
      </c>
      <c r="T156" s="1419" t="str">
        <f t="shared" si="51"/>
        <v/>
      </c>
      <c r="U156" s="1419" t="str">
        <f t="shared" si="51"/>
        <v/>
      </c>
      <c r="V156" s="1419" t="str">
        <f t="shared" si="51"/>
        <v/>
      </c>
      <c r="W156" s="1419" t="str">
        <f t="shared" si="51"/>
        <v/>
      </c>
      <c r="X156" s="1419" t="str">
        <f t="shared" si="51"/>
        <v/>
      </c>
    </row>
    <row r="157" spans="19:24" hidden="1" x14ac:dyDescent="0.15">
      <c r="S157" s="1419" t="str">
        <f t="shared" ref="S157:X157" si="52">IFERROR(INDEX(S:S,1/LARGE(INDEX(($S$3:$S$89="○")/ROW($S$3:$S$89),0,),ROW(S53))),"")</f>
        <v/>
      </c>
      <c r="T157" s="1419" t="str">
        <f t="shared" si="52"/>
        <v/>
      </c>
      <c r="U157" s="1419" t="str">
        <f t="shared" si="52"/>
        <v/>
      </c>
      <c r="V157" s="1419" t="str">
        <f t="shared" si="52"/>
        <v/>
      </c>
      <c r="W157" s="1419" t="str">
        <f t="shared" si="52"/>
        <v/>
      </c>
      <c r="X157" s="1419" t="str">
        <f t="shared" si="52"/>
        <v/>
      </c>
    </row>
    <row r="158" spans="19:24" hidden="1" x14ac:dyDescent="0.15">
      <c r="S158" s="1419" t="str">
        <f t="shared" ref="S158:X158" si="53">IFERROR(INDEX(S:S,1/LARGE(INDEX(($S$3:$S$89="○")/ROW($S$3:$S$89),0,),ROW(S54))),"")</f>
        <v/>
      </c>
      <c r="T158" s="1419" t="str">
        <f t="shared" si="53"/>
        <v/>
      </c>
      <c r="U158" s="1419" t="str">
        <f t="shared" si="53"/>
        <v/>
      </c>
      <c r="V158" s="1419" t="str">
        <f t="shared" si="53"/>
        <v/>
      </c>
      <c r="W158" s="1419" t="str">
        <f t="shared" si="53"/>
        <v/>
      </c>
      <c r="X158" s="1419" t="str">
        <f t="shared" si="53"/>
        <v/>
      </c>
    </row>
    <row r="159" spans="19:24" hidden="1" x14ac:dyDescent="0.15">
      <c r="S159" s="1419" t="str">
        <f t="shared" ref="S159:X159" si="54">IFERROR(INDEX(S:S,1/LARGE(INDEX(($S$3:$S$89="○")/ROW($S$3:$S$89),0,),ROW(S55))),"")</f>
        <v/>
      </c>
      <c r="T159" s="1419" t="str">
        <f t="shared" si="54"/>
        <v/>
      </c>
      <c r="U159" s="1419" t="str">
        <f t="shared" si="54"/>
        <v/>
      </c>
      <c r="V159" s="1419" t="str">
        <f t="shared" si="54"/>
        <v/>
      </c>
      <c r="W159" s="1419" t="str">
        <f t="shared" si="54"/>
        <v/>
      </c>
      <c r="X159" s="1419" t="str">
        <f t="shared" si="54"/>
        <v/>
      </c>
    </row>
    <row r="160" spans="19:24" hidden="1" x14ac:dyDescent="0.15">
      <c r="S160" s="1419" t="str">
        <f t="shared" ref="S160:X160" si="55">IFERROR(INDEX(S:S,1/LARGE(INDEX(($S$3:$S$89="○")/ROW($S$3:$S$89),0,),ROW(S56))),"")</f>
        <v/>
      </c>
      <c r="T160" s="1419" t="str">
        <f t="shared" si="55"/>
        <v/>
      </c>
      <c r="U160" s="1419" t="str">
        <f t="shared" si="55"/>
        <v/>
      </c>
      <c r="V160" s="1419" t="str">
        <f t="shared" si="55"/>
        <v/>
      </c>
      <c r="W160" s="1419" t="str">
        <f t="shared" si="55"/>
        <v/>
      </c>
      <c r="X160" s="1419" t="str">
        <f t="shared" si="55"/>
        <v/>
      </c>
    </row>
    <row r="161" spans="19:24" hidden="1" x14ac:dyDescent="0.15">
      <c r="S161" s="1419" t="str">
        <f t="shared" ref="S161:X161" si="56">IFERROR(INDEX(S:S,1/LARGE(INDEX(($S$3:$S$89="○")/ROW($S$3:$S$89),0,),ROW(S57))),"")</f>
        <v/>
      </c>
      <c r="T161" s="1419" t="str">
        <f t="shared" si="56"/>
        <v/>
      </c>
      <c r="U161" s="1419" t="str">
        <f t="shared" si="56"/>
        <v/>
      </c>
      <c r="V161" s="1419" t="str">
        <f t="shared" si="56"/>
        <v/>
      </c>
      <c r="W161" s="1419" t="str">
        <f t="shared" si="56"/>
        <v/>
      </c>
      <c r="X161" s="1419" t="str">
        <f t="shared" si="56"/>
        <v/>
      </c>
    </row>
    <row r="162" spans="19:24" hidden="1" x14ac:dyDescent="0.15">
      <c r="S162" s="1419" t="str">
        <f t="shared" ref="S162:X162" si="57">IFERROR(INDEX(S:S,1/LARGE(INDEX(($S$3:$S$89="○")/ROW($S$3:$S$89),0,),ROW(S58))),"")</f>
        <v/>
      </c>
      <c r="T162" s="1419" t="str">
        <f t="shared" si="57"/>
        <v/>
      </c>
      <c r="U162" s="1419" t="str">
        <f t="shared" si="57"/>
        <v/>
      </c>
      <c r="V162" s="1419" t="str">
        <f t="shared" si="57"/>
        <v/>
      </c>
      <c r="W162" s="1419" t="str">
        <f t="shared" si="57"/>
        <v/>
      </c>
      <c r="X162" s="1419" t="str">
        <f t="shared" si="57"/>
        <v/>
      </c>
    </row>
    <row r="163" spans="19:24" hidden="1" x14ac:dyDescent="0.15">
      <c r="S163" s="1419" t="str">
        <f t="shared" ref="S163:X163" si="58">IFERROR(INDEX(S:S,1/LARGE(INDEX(($S$3:$S$89="○")/ROW($S$3:$S$89),0,),ROW(S59))),"")</f>
        <v/>
      </c>
      <c r="T163" s="1419" t="str">
        <f t="shared" si="58"/>
        <v/>
      </c>
      <c r="U163" s="1419" t="str">
        <f t="shared" si="58"/>
        <v/>
      </c>
      <c r="V163" s="1419" t="str">
        <f t="shared" si="58"/>
        <v/>
      </c>
      <c r="W163" s="1419" t="str">
        <f t="shared" si="58"/>
        <v/>
      </c>
      <c r="X163" s="1419" t="str">
        <f t="shared" si="58"/>
        <v/>
      </c>
    </row>
    <row r="164" spans="19:24" hidden="1" x14ac:dyDescent="0.15">
      <c r="S164" s="1419" t="str">
        <f t="shared" ref="S164:X164" si="59">IFERROR(INDEX(S:S,1/LARGE(INDEX(($S$3:$S$89="○")/ROW($S$3:$S$89),0,),ROW(S60))),"")</f>
        <v/>
      </c>
      <c r="T164" s="1419" t="str">
        <f t="shared" si="59"/>
        <v/>
      </c>
      <c r="U164" s="1419" t="str">
        <f t="shared" si="59"/>
        <v/>
      </c>
      <c r="V164" s="1419" t="str">
        <f t="shared" si="59"/>
        <v/>
      </c>
      <c r="W164" s="1419" t="str">
        <f t="shared" si="59"/>
        <v/>
      </c>
      <c r="X164" s="1419" t="str">
        <f t="shared" si="59"/>
        <v/>
      </c>
    </row>
    <row r="165" spans="19:24" hidden="1" x14ac:dyDescent="0.15">
      <c r="S165" s="1419" t="str">
        <f t="shared" ref="S165:X165" si="60">IFERROR(INDEX(S:S,1/LARGE(INDEX(($S$3:$S$89="○")/ROW($S$3:$S$89),0,),ROW(S61))),"")</f>
        <v/>
      </c>
      <c r="T165" s="1419" t="str">
        <f t="shared" si="60"/>
        <v/>
      </c>
      <c r="U165" s="1419" t="str">
        <f t="shared" si="60"/>
        <v/>
      </c>
      <c r="V165" s="1419" t="str">
        <f t="shared" si="60"/>
        <v/>
      </c>
      <c r="W165" s="1419" t="str">
        <f t="shared" si="60"/>
        <v/>
      </c>
      <c r="X165" s="1419" t="str">
        <f t="shared" si="60"/>
        <v/>
      </c>
    </row>
    <row r="166" spans="19:24" hidden="1" x14ac:dyDescent="0.15">
      <c r="S166" s="1419" t="str">
        <f t="shared" ref="S166:X166" si="61">IFERROR(INDEX(S:S,1/LARGE(INDEX(($S$3:$S$89="○")/ROW($S$3:$S$89),0,),ROW(S62))),"")</f>
        <v/>
      </c>
      <c r="T166" s="1419" t="str">
        <f t="shared" si="61"/>
        <v/>
      </c>
      <c r="U166" s="1419" t="str">
        <f t="shared" si="61"/>
        <v/>
      </c>
      <c r="V166" s="1419" t="str">
        <f t="shared" si="61"/>
        <v/>
      </c>
      <c r="W166" s="1419" t="str">
        <f t="shared" si="61"/>
        <v/>
      </c>
      <c r="X166" s="1419" t="str">
        <f t="shared" si="61"/>
        <v/>
      </c>
    </row>
    <row r="167" spans="19:24" hidden="1" x14ac:dyDescent="0.15">
      <c r="S167" s="1419" t="str">
        <f t="shared" ref="S167:X167" si="62">IFERROR(INDEX(S:S,1/LARGE(INDEX(($S$3:$S$89="○")/ROW($S$3:$S$89),0,),ROW(S63))),"")</f>
        <v/>
      </c>
      <c r="T167" s="1419" t="str">
        <f t="shared" si="62"/>
        <v/>
      </c>
      <c r="U167" s="1419" t="str">
        <f t="shared" si="62"/>
        <v/>
      </c>
      <c r="V167" s="1419" t="str">
        <f t="shared" si="62"/>
        <v/>
      </c>
      <c r="W167" s="1419" t="str">
        <f t="shared" si="62"/>
        <v/>
      </c>
      <c r="X167" s="1419" t="str">
        <f t="shared" si="62"/>
        <v/>
      </c>
    </row>
    <row r="168" spans="19:24" hidden="1" x14ac:dyDescent="0.15">
      <c r="S168" s="1419" t="str">
        <f t="shared" ref="S168:X168" si="63">IFERROR(INDEX(S:S,1/LARGE(INDEX(($S$3:$S$89="○")/ROW($S$3:$S$89),0,),ROW(S64))),"")</f>
        <v/>
      </c>
      <c r="T168" s="1419" t="str">
        <f t="shared" si="63"/>
        <v/>
      </c>
      <c r="U168" s="1419" t="str">
        <f t="shared" si="63"/>
        <v/>
      </c>
      <c r="V168" s="1419" t="str">
        <f t="shared" si="63"/>
        <v/>
      </c>
      <c r="W168" s="1419" t="str">
        <f t="shared" si="63"/>
        <v/>
      </c>
      <c r="X168" s="1419" t="str">
        <f t="shared" si="63"/>
        <v/>
      </c>
    </row>
    <row r="169" spans="19:24" hidden="1" x14ac:dyDescent="0.15">
      <c r="S169" s="1419" t="str">
        <f t="shared" ref="S169:X169" si="64">IFERROR(INDEX(S:S,1/LARGE(INDEX(($S$3:$S$89="○")/ROW($S$3:$S$89),0,),ROW(S65))),"")</f>
        <v/>
      </c>
      <c r="T169" s="1419" t="str">
        <f t="shared" si="64"/>
        <v/>
      </c>
      <c r="U169" s="1419" t="str">
        <f t="shared" si="64"/>
        <v/>
      </c>
      <c r="V169" s="1419" t="str">
        <f t="shared" si="64"/>
        <v/>
      </c>
      <c r="W169" s="1419" t="str">
        <f t="shared" si="64"/>
        <v/>
      </c>
      <c r="X169" s="1419" t="str">
        <f t="shared" si="64"/>
        <v/>
      </c>
    </row>
    <row r="170" spans="19:24" hidden="1" x14ac:dyDescent="0.15">
      <c r="S170" s="1419" t="str">
        <f t="shared" ref="S170:X170" si="65">IFERROR(INDEX(S:S,1/LARGE(INDEX(($S$3:$S$89="○")/ROW($S$3:$S$89),0,),ROW(S66))),"")</f>
        <v/>
      </c>
      <c r="T170" s="1419" t="str">
        <f t="shared" si="65"/>
        <v/>
      </c>
      <c r="U170" s="1419" t="str">
        <f t="shared" si="65"/>
        <v/>
      </c>
      <c r="V170" s="1419" t="str">
        <f t="shared" si="65"/>
        <v/>
      </c>
      <c r="W170" s="1419" t="str">
        <f t="shared" si="65"/>
        <v/>
      </c>
      <c r="X170" s="1419" t="str">
        <f t="shared" si="65"/>
        <v/>
      </c>
    </row>
    <row r="171" spans="19:24" hidden="1" x14ac:dyDescent="0.15">
      <c r="S171" s="1419" t="str">
        <f t="shared" ref="S171:X171" si="66">IFERROR(INDEX(S:S,1/LARGE(INDEX(($S$3:$S$89="○")/ROW($S$3:$S$89),0,),ROW(S67))),"")</f>
        <v/>
      </c>
      <c r="T171" s="1419" t="str">
        <f t="shared" si="66"/>
        <v/>
      </c>
      <c r="U171" s="1419" t="str">
        <f t="shared" si="66"/>
        <v/>
      </c>
      <c r="V171" s="1419" t="str">
        <f t="shared" si="66"/>
        <v/>
      </c>
      <c r="W171" s="1419" t="str">
        <f t="shared" si="66"/>
        <v/>
      </c>
      <c r="X171" s="1419" t="str">
        <f t="shared" si="66"/>
        <v/>
      </c>
    </row>
    <row r="172" spans="19:24" hidden="1" x14ac:dyDescent="0.15">
      <c r="S172" s="1419" t="str">
        <f t="shared" ref="S172:X172" si="67">IFERROR(INDEX(S:S,1/LARGE(INDEX(($S$3:$S$89="○")/ROW($S$3:$S$89),0,),ROW(S68))),"")</f>
        <v/>
      </c>
      <c r="T172" s="1419" t="str">
        <f t="shared" si="67"/>
        <v/>
      </c>
      <c r="U172" s="1419" t="str">
        <f t="shared" si="67"/>
        <v/>
      </c>
      <c r="V172" s="1419" t="str">
        <f t="shared" si="67"/>
        <v/>
      </c>
      <c r="W172" s="1419" t="str">
        <f t="shared" si="67"/>
        <v/>
      </c>
      <c r="X172" s="1419" t="str">
        <f t="shared" si="67"/>
        <v/>
      </c>
    </row>
    <row r="173" spans="19:24" hidden="1" x14ac:dyDescent="0.15">
      <c r="S173" s="1419" t="str">
        <f t="shared" ref="S173:X173" si="68">IFERROR(INDEX(S:S,1/LARGE(INDEX(($S$3:$S$89="○")/ROW($S$3:$S$89),0,),ROW(S69))),"")</f>
        <v/>
      </c>
      <c r="T173" s="1419" t="str">
        <f t="shared" si="68"/>
        <v/>
      </c>
      <c r="U173" s="1419" t="str">
        <f t="shared" si="68"/>
        <v/>
      </c>
      <c r="V173" s="1419" t="str">
        <f t="shared" si="68"/>
        <v/>
      </c>
      <c r="W173" s="1419" t="str">
        <f t="shared" si="68"/>
        <v/>
      </c>
      <c r="X173" s="1419" t="str">
        <f t="shared" si="68"/>
        <v/>
      </c>
    </row>
    <row r="174" spans="19:24" hidden="1" x14ac:dyDescent="0.15">
      <c r="S174" s="1419" t="str">
        <f t="shared" ref="S174:X174" si="69">IFERROR(INDEX(S:S,1/LARGE(INDEX(($S$3:$S$89="○")/ROW($S$3:$S$89),0,),ROW(S70))),"")</f>
        <v/>
      </c>
      <c r="T174" s="1419" t="str">
        <f t="shared" si="69"/>
        <v/>
      </c>
      <c r="U174" s="1419" t="str">
        <f t="shared" si="69"/>
        <v/>
      </c>
      <c r="V174" s="1419" t="str">
        <f t="shared" si="69"/>
        <v/>
      </c>
      <c r="W174" s="1419" t="str">
        <f t="shared" si="69"/>
        <v/>
      </c>
      <c r="X174" s="1419" t="str">
        <f t="shared" si="69"/>
        <v/>
      </c>
    </row>
    <row r="175" spans="19:24" hidden="1" x14ac:dyDescent="0.15">
      <c r="S175" s="1419" t="str">
        <f t="shared" ref="S175:X175" si="70">IFERROR(INDEX(S:S,1/LARGE(INDEX(($S$3:$S$89="○")/ROW($S$3:$S$89),0,),ROW(S71))),"")</f>
        <v/>
      </c>
      <c r="T175" s="1419" t="str">
        <f t="shared" si="70"/>
        <v/>
      </c>
      <c r="U175" s="1419" t="str">
        <f t="shared" si="70"/>
        <v/>
      </c>
      <c r="V175" s="1419" t="str">
        <f t="shared" si="70"/>
        <v/>
      </c>
      <c r="W175" s="1419" t="str">
        <f t="shared" si="70"/>
        <v/>
      </c>
      <c r="X175" s="1419" t="str">
        <f t="shared" si="70"/>
        <v/>
      </c>
    </row>
    <row r="176" spans="19:24" hidden="1" x14ac:dyDescent="0.15">
      <c r="S176" s="1419" t="str">
        <f t="shared" ref="S176:X176" si="71">IFERROR(INDEX(S:S,1/LARGE(INDEX(($S$3:$S$89="○")/ROW($S$3:$S$89),0,),ROW(S72))),"")</f>
        <v/>
      </c>
      <c r="T176" s="1419" t="str">
        <f t="shared" si="71"/>
        <v/>
      </c>
      <c r="U176" s="1419" t="str">
        <f t="shared" si="71"/>
        <v/>
      </c>
      <c r="V176" s="1419" t="str">
        <f t="shared" si="71"/>
        <v/>
      </c>
      <c r="W176" s="1419" t="str">
        <f t="shared" si="71"/>
        <v/>
      </c>
      <c r="X176" s="1419" t="str">
        <f t="shared" si="71"/>
        <v/>
      </c>
    </row>
    <row r="177" spans="19:24" hidden="1" x14ac:dyDescent="0.15">
      <c r="S177" s="1419" t="str">
        <f t="shared" ref="S177:X177" si="72">IFERROR(INDEX(S:S,1/LARGE(INDEX(($S$3:$S$89="○")/ROW($S$3:$S$89),0,),ROW(S73))),"")</f>
        <v/>
      </c>
      <c r="T177" s="1419" t="str">
        <f t="shared" si="72"/>
        <v/>
      </c>
      <c r="U177" s="1419" t="str">
        <f t="shared" si="72"/>
        <v/>
      </c>
      <c r="V177" s="1419" t="str">
        <f t="shared" si="72"/>
        <v/>
      </c>
      <c r="W177" s="1419" t="str">
        <f t="shared" si="72"/>
        <v/>
      </c>
      <c r="X177" s="1419" t="str">
        <f t="shared" si="72"/>
        <v/>
      </c>
    </row>
    <row r="178" spans="19:24" hidden="1" x14ac:dyDescent="0.15">
      <c r="S178" s="1419" t="str">
        <f t="shared" ref="S178:X178" si="73">IFERROR(INDEX(S:S,1/LARGE(INDEX(($S$3:$S$89="○")/ROW($S$3:$S$89),0,),ROW(S74))),"")</f>
        <v/>
      </c>
      <c r="T178" s="1419" t="str">
        <f t="shared" si="73"/>
        <v/>
      </c>
      <c r="U178" s="1419" t="str">
        <f t="shared" si="73"/>
        <v/>
      </c>
      <c r="V178" s="1419" t="str">
        <f t="shared" si="73"/>
        <v/>
      </c>
      <c r="W178" s="1419" t="str">
        <f t="shared" si="73"/>
        <v/>
      </c>
      <c r="X178" s="1419" t="str">
        <f t="shared" si="73"/>
        <v/>
      </c>
    </row>
    <row r="179" spans="19:24" hidden="1" x14ac:dyDescent="0.15">
      <c r="S179" s="1419" t="str">
        <f t="shared" ref="S179:X179" si="74">IFERROR(INDEX(S:S,1/LARGE(INDEX(($S$3:$S$89="○")/ROW($S$3:$S$89),0,),ROW(S75))),"")</f>
        <v/>
      </c>
      <c r="T179" s="1419" t="str">
        <f t="shared" si="74"/>
        <v/>
      </c>
      <c r="U179" s="1419" t="str">
        <f t="shared" si="74"/>
        <v/>
      </c>
      <c r="V179" s="1419" t="str">
        <f t="shared" si="74"/>
        <v/>
      </c>
      <c r="W179" s="1419" t="str">
        <f t="shared" si="74"/>
        <v/>
      </c>
      <c r="X179" s="1419" t="str">
        <f t="shared" si="74"/>
        <v/>
      </c>
    </row>
    <row r="180" spans="19:24" hidden="1" x14ac:dyDescent="0.15">
      <c r="S180" s="1419" t="str">
        <f t="shared" ref="S180:X180" si="75">IFERROR(INDEX(S:S,1/LARGE(INDEX(($S$3:$S$89="○")/ROW($S$3:$S$89),0,),ROW(S76))),"")</f>
        <v/>
      </c>
      <c r="T180" s="1419" t="str">
        <f t="shared" si="75"/>
        <v/>
      </c>
      <c r="U180" s="1419" t="str">
        <f t="shared" si="75"/>
        <v/>
      </c>
      <c r="V180" s="1419" t="str">
        <f t="shared" si="75"/>
        <v/>
      </c>
      <c r="W180" s="1419" t="str">
        <f t="shared" si="75"/>
        <v/>
      </c>
      <c r="X180" s="1419" t="str">
        <f t="shared" si="75"/>
        <v/>
      </c>
    </row>
    <row r="181" spans="19:24" hidden="1" x14ac:dyDescent="0.15">
      <c r="S181" s="1419" t="str">
        <f t="shared" ref="S181:X181" si="76">IFERROR(INDEX(S:S,1/LARGE(INDEX(($S$3:$S$89="○")/ROW($S$3:$S$89),0,),ROW(S77))),"")</f>
        <v/>
      </c>
      <c r="T181" s="1419" t="str">
        <f t="shared" si="76"/>
        <v/>
      </c>
      <c r="U181" s="1419" t="str">
        <f t="shared" si="76"/>
        <v/>
      </c>
      <c r="V181" s="1419" t="str">
        <f t="shared" si="76"/>
        <v/>
      </c>
      <c r="W181" s="1419" t="str">
        <f t="shared" si="76"/>
        <v/>
      </c>
      <c r="X181" s="1419" t="str">
        <f t="shared" si="76"/>
        <v/>
      </c>
    </row>
    <row r="182" spans="19:24" hidden="1" x14ac:dyDescent="0.15">
      <c r="S182" s="1419" t="str">
        <f t="shared" ref="S182:X182" si="77">IFERROR(INDEX(S:S,1/LARGE(INDEX(($S$3:$S$89="○")/ROW($S$3:$S$89),0,),ROW(S78))),"")</f>
        <v/>
      </c>
      <c r="T182" s="1419" t="str">
        <f t="shared" si="77"/>
        <v/>
      </c>
      <c r="U182" s="1419" t="str">
        <f t="shared" si="77"/>
        <v/>
      </c>
      <c r="V182" s="1419" t="str">
        <f t="shared" si="77"/>
        <v/>
      </c>
      <c r="W182" s="1419" t="str">
        <f t="shared" si="77"/>
        <v/>
      </c>
      <c r="X182" s="1419" t="str">
        <f t="shared" si="77"/>
        <v/>
      </c>
    </row>
    <row r="183" spans="19:24" hidden="1" x14ac:dyDescent="0.15">
      <c r="S183" s="1419" t="str">
        <f t="shared" ref="S183:X183" si="78">IFERROR(INDEX(S:S,1/LARGE(INDEX(($S$3:$S$89="○")/ROW($S$3:$S$89),0,),ROW(S79))),"")</f>
        <v/>
      </c>
      <c r="T183" s="1419" t="str">
        <f t="shared" si="78"/>
        <v/>
      </c>
      <c r="U183" s="1419" t="str">
        <f t="shared" si="78"/>
        <v/>
      </c>
      <c r="V183" s="1419" t="str">
        <f t="shared" si="78"/>
        <v/>
      </c>
      <c r="W183" s="1419" t="str">
        <f t="shared" si="78"/>
        <v/>
      </c>
      <c r="X183" s="1419" t="str">
        <f t="shared" si="78"/>
        <v/>
      </c>
    </row>
    <row r="184" spans="19:24" hidden="1" x14ac:dyDescent="0.15">
      <c r="S184" s="1419" t="str">
        <f t="shared" ref="S184:X184" si="79">IFERROR(INDEX(S:S,1/LARGE(INDEX(($S$3:$S$89="○")/ROW($S$3:$S$89),0,),ROW(S80))),"")</f>
        <v/>
      </c>
      <c r="T184" s="1419" t="str">
        <f t="shared" si="79"/>
        <v/>
      </c>
      <c r="U184" s="1419" t="str">
        <f t="shared" si="79"/>
        <v/>
      </c>
      <c r="V184" s="1419" t="str">
        <f t="shared" si="79"/>
        <v/>
      </c>
      <c r="W184" s="1419" t="str">
        <f t="shared" si="79"/>
        <v/>
      </c>
      <c r="X184" s="1419" t="str">
        <f t="shared" si="79"/>
        <v/>
      </c>
    </row>
    <row r="185" spans="19:24" hidden="1" x14ac:dyDescent="0.15">
      <c r="S185" s="1419" t="str">
        <f t="shared" ref="S185:X185" si="80">IFERROR(INDEX(S:S,1/LARGE(INDEX(($S$3:$S$89="○")/ROW($S$3:$S$89),0,),ROW(S81))),"")</f>
        <v/>
      </c>
      <c r="T185" s="1419" t="str">
        <f t="shared" si="80"/>
        <v/>
      </c>
      <c r="U185" s="1419" t="str">
        <f t="shared" si="80"/>
        <v/>
      </c>
      <c r="V185" s="1419" t="str">
        <f t="shared" si="80"/>
        <v/>
      </c>
      <c r="W185" s="1419" t="str">
        <f t="shared" si="80"/>
        <v/>
      </c>
      <c r="X185" s="1419" t="str">
        <f t="shared" si="80"/>
        <v/>
      </c>
    </row>
    <row r="186" spans="19:24" hidden="1" x14ac:dyDescent="0.15">
      <c r="S186" s="1419" t="str">
        <f t="shared" ref="S186:X186" si="81">IFERROR(INDEX(S:S,1/LARGE(INDEX(($S$3:$S$89="○")/ROW($S$3:$S$89),0,),ROW(S82))),"")</f>
        <v/>
      </c>
      <c r="T186" s="1419" t="str">
        <f t="shared" si="81"/>
        <v/>
      </c>
      <c r="U186" s="1419" t="str">
        <f t="shared" si="81"/>
        <v/>
      </c>
      <c r="V186" s="1419" t="str">
        <f t="shared" si="81"/>
        <v/>
      </c>
      <c r="W186" s="1419" t="str">
        <f t="shared" si="81"/>
        <v/>
      </c>
      <c r="X186" s="1419" t="str">
        <f t="shared" si="81"/>
        <v/>
      </c>
    </row>
    <row r="187" spans="19:24" hidden="1" x14ac:dyDescent="0.15">
      <c r="S187" s="1419" t="str">
        <f t="shared" ref="S187:X187" si="82">IFERROR(INDEX(S:S,1/LARGE(INDEX(($S$3:$S$89="○")/ROW($S$3:$S$89),0,),ROW(S83))),"")</f>
        <v/>
      </c>
      <c r="T187" s="1419" t="str">
        <f t="shared" si="82"/>
        <v/>
      </c>
      <c r="U187" s="1419" t="str">
        <f t="shared" si="82"/>
        <v/>
      </c>
      <c r="V187" s="1419" t="str">
        <f t="shared" si="82"/>
        <v/>
      </c>
      <c r="W187" s="1419" t="str">
        <f t="shared" si="82"/>
        <v/>
      </c>
      <c r="X187" s="1419" t="str">
        <f t="shared" si="82"/>
        <v/>
      </c>
    </row>
    <row r="188" spans="19:24" hidden="1" x14ac:dyDescent="0.15">
      <c r="S188" s="1419" t="str">
        <f t="shared" ref="S188:X188" si="83">IFERROR(INDEX(S:S,1/LARGE(INDEX(($S$3:$S$89="○")/ROW($S$3:$S$89),0,),ROW(S84))),"")</f>
        <v/>
      </c>
      <c r="T188" s="1419" t="str">
        <f t="shared" si="83"/>
        <v/>
      </c>
      <c r="U188" s="1419" t="str">
        <f t="shared" si="83"/>
        <v/>
      </c>
      <c r="V188" s="1419" t="str">
        <f t="shared" si="83"/>
        <v/>
      </c>
      <c r="W188" s="1419" t="str">
        <f t="shared" si="83"/>
        <v/>
      </c>
      <c r="X188" s="1419" t="str">
        <f t="shared" si="83"/>
        <v/>
      </c>
    </row>
    <row r="189" spans="19:24" hidden="1" x14ac:dyDescent="0.15">
      <c r="S189" s="1419" t="str">
        <f t="shared" ref="S189:X189" si="84">IFERROR(INDEX(S:S,1/LARGE(INDEX(($S$3:$S$89="○")/ROW($S$3:$S$89),0,),ROW(S85))),"")</f>
        <v/>
      </c>
      <c r="T189" s="1419" t="str">
        <f t="shared" si="84"/>
        <v/>
      </c>
      <c r="U189" s="1419" t="str">
        <f t="shared" si="84"/>
        <v/>
      </c>
      <c r="V189" s="1419" t="str">
        <f t="shared" si="84"/>
        <v/>
      </c>
      <c r="W189" s="1419" t="str">
        <f t="shared" si="84"/>
        <v/>
      </c>
      <c r="X189" s="1419" t="str">
        <f t="shared" si="84"/>
        <v/>
      </c>
    </row>
    <row r="190" spans="19:24" hidden="1" x14ac:dyDescent="0.15">
      <c r="S190" s="1419" t="str">
        <f t="shared" ref="S190:X190" si="85">IFERROR(INDEX(S:S,1/LARGE(INDEX(($S$3:$S$89="○")/ROW($S$3:$S$89),0,),ROW(S86))),"")</f>
        <v/>
      </c>
      <c r="T190" s="1419" t="str">
        <f t="shared" si="85"/>
        <v/>
      </c>
      <c r="U190" s="1419" t="str">
        <f t="shared" si="85"/>
        <v/>
      </c>
      <c r="V190" s="1419" t="str">
        <f t="shared" si="85"/>
        <v/>
      </c>
      <c r="W190" s="1419" t="str">
        <f t="shared" si="85"/>
        <v/>
      </c>
      <c r="X190" s="1419" t="str">
        <f t="shared" si="85"/>
        <v/>
      </c>
    </row>
    <row r="191" spans="19:24" hidden="1" x14ac:dyDescent="0.15">
      <c r="S191" s="1419" t="str">
        <f t="shared" ref="S191:X191" si="86">IFERROR(INDEX(S:S,1/LARGE(INDEX(($S$3:$S$89="○")/ROW($S$3:$S$89),0,),ROW(S87))),"")</f>
        <v/>
      </c>
      <c r="T191" s="1419" t="str">
        <f t="shared" si="86"/>
        <v/>
      </c>
      <c r="U191" s="1419" t="str">
        <f t="shared" si="86"/>
        <v/>
      </c>
      <c r="V191" s="1419" t="str">
        <f t="shared" si="86"/>
        <v/>
      </c>
      <c r="W191" s="1419" t="str">
        <f t="shared" si="86"/>
        <v/>
      </c>
      <c r="X191" s="1419" t="str">
        <f t="shared" si="86"/>
        <v/>
      </c>
    </row>
    <row r="192" spans="19:24" hidden="1" x14ac:dyDescent="0.15">
      <c r="S192" s="1419" t="str">
        <f t="shared" ref="S192:X192" si="87">IFERROR(INDEX(S:S,1/LARGE(INDEX(($S$3:$S$89="○")/ROW($S$3:$S$89),0,),ROW(S88))),"")</f>
        <v/>
      </c>
      <c r="T192" s="1419" t="str">
        <f t="shared" si="87"/>
        <v/>
      </c>
      <c r="U192" s="1419" t="str">
        <f t="shared" si="87"/>
        <v/>
      </c>
      <c r="V192" s="1419" t="str">
        <f t="shared" si="87"/>
        <v/>
      </c>
      <c r="W192" s="1419" t="str">
        <f t="shared" si="87"/>
        <v/>
      </c>
      <c r="X192" s="1419" t="str">
        <f t="shared" si="87"/>
        <v/>
      </c>
    </row>
    <row r="193" spans="19:24" hidden="1" x14ac:dyDescent="0.15">
      <c r="S193" s="1419" t="str">
        <f t="shared" ref="S193:X193" si="88">IFERROR(INDEX(S:S,1/LARGE(INDEX(($S$3:$S$89="○")/ROW($S$3:$S$89),0,),ROW(S89))),"")</f>
        <v/>
      </c>
      <c r="T193" s="1419" t="str">
        <f t="shared" si="88"/>
        <v/>
      </c>
      <c r="U193" s="1419" t="str">
        <f t="shared" si="88"/>
        <v/>
      </c>
      <c r="V193" s="1419" t="str">
        <f t="shared" si="88"/>
        <v/>
      </c>
      <c r="W193" s="1419" t="str">
        <f t="shared" si="88"/>
        <v/>
      </c>
      <c r="X193" s="1419" t="str">
        <f t="shared" si="88"/>
        <v/>
      </c>
    </row>
    <row r="194" spans="19:24" hidden="1" x14ac:dyDescent="0.15">
      <c r="S194" s="1419" t="str">
        <f t="shared" ref="S194:X194" si="89">IFERROR(INDEX(S:S,1/LARGE(INDEX(($S$3:$S$89="○")/ROW($S$3:$S$89),0,),ROW(S90))),"")</f>
        <v/>
      </c>
      <c r="T194" s="1419" t="str">
        <f t="shared" si="89"/>
        <v/>
      </c>
      <c r="U194" s="1419" t="str">
        <f t="shared" si="89"/>
        <v/>
      </c>
      <c r="V194" s="1419" t="str">
        <f t="shared" si="89"/>
        <v/>
      </c>
      <c r="W194" s="1419" t="str">
        <f t="shared" si="89"/>
        <v/>
      </c>
      <c r="X194" s="1419" t="str">
        <f t="shared" si="89"/>
        <v/>
      </c>
    </row>
    <row r="195" spans="19:24" hidden="1" x14ac:dyDescent="0.15">
      <c r="S195" s="1419" t="str">
        <f t="shared" ref="S195:X195" si="90">IFERROR(INDEX(S:S,1/LARGE(INDEX(($S$3:$S$89="○")/ROW($S$3:$S$89),0,),ROW(S91))),"")</f>
        <v/>
      </c>
      <c r="T195" s="1419" t="str">
        <f t="shared" si="90"/>
        <v/>
      </c>
      <c r="U195" s="1419" t="str">
        <f t="shared" si="90"/>
        <v/>
      </c>
      <c r="V195" s="1419" t="str">
        <f t="shared" si="90"/>
        <v/>
      </c>
      <c r="W195" s="1419" t="str">
        <f t="shared" si="90"/>
        <v/>
      </c>
      <c r="X195" s="1419" t="str">
        <f t="shared" si="90"/>
        <v/>
      </c>
    </row>
    <row r="196" spans="19:24" hidden="1" x14ac:dyDescent="0.15">
      <c r="S196" s="1419" t="str">
        <f t="shared" ref="S196:X196" si="91">IFERROR(INDEX(S:S,1/LARGE(INDEX(($S$3:$S$89="○")/ROW($S$3:$S$89),0,),ROW(S92))),"")</f>
        <v/>
      </c>
      <c r="T196" s="1419" t="str">
        <f t="shared" si="91"/>
        <v/>
      </c>
      <c r="U196" s="1419" t="str">
        <f t="shared" si="91"/>
        <v/>
      </c>
      <c r="V196" s="1419" t="str">
        <f t="shared" si="91"/>
        <v/>
      </c>
      <c r="W196" s="1419" t="str">
        <f t="shared" si="91"/>
        <v/>
      </c>
      <c r="X196" s="1419" t="str">
        <f t="shared" si="91"/>
        <v/>
      </c>
    </row>
    <row r="197" spans="19:24" hidden="1" x14ac:dyDescent="0.15">
      <c r="S197" s="1419" t="str">
        <f t="shared" ref="S197:X197" si="92">IFERROR(INDEX(S:S,1/LARGE(INDEX(($S$3:$S$89="○")/ROW($S$3:$S$89),0,),ROW(S93))),"")</f>
        <v/>
      </c>
      <c r="T197" s="1419" t="str">
        <f t="shared" si="92"/>
        <v/>
      </c>
      <c r="U197" s="1419" t="str">
        <f t="shared" si="92"/>
        <v/>
      </c>
      <c r="V197" s="1419" t="str">
        <f t="shared" si="92"/>
        <v/>
      </c>
      <c r="W197" s="1419" t="str">
        <f t="shared" si="92"/>
        <v/>
      </c>
      <c r="X197" s="1419" t="str">
        <f t="shared" si="92"/>
        <v/>
      </c>
    </row>
    <row r="198" spans="19:24" hidden="1" x14ac:dyDescent="0.15">
      <c r="S198" s="1419" t="str">
        <f t="shared" ref="S198:X198" si="93">IFERROR(INDEX(S:S,1/LARGE(INDEX(($S$3:$S$89="○")/ROW($S$3:$S$89),0,),ROW(S94))),"")</f>
        <v/>
      </c>
      <c r="T198" s="1419" t="str">
        <f t="shared" si="93"/>
        <v/>
      </c>
      <c r="U198" s="1419" t="str">
        <f t="shared" si="93"/>
        <v/>
      </c>
      <c r="V198" s="1419" t="str">
        <f t="shared" si="93"/>
        <v/>
      </c>
      <c r="W198" s="1419" t="str">
        <f t="shared" si="93"/>
        <v/>
      </c>
      <c r="X198" s="1419" t="str">
        <f t="shared" si="93"/>
        <v/>
      </c>
    </row>
    <row r="199" spans="19:24" hidden="1" x14ac:dyDescent="0.15">
      <c r="S199" s="1419" t="str">
        <f t="shared" ref="S199:X199" si="94">IFERROR(INDEX(S:S,1/LARGE(INDEX(($S$3:$S$89="○")/ROW($S$3:$S$89),0,),ROW(S95))),"")</f>
        <v/>
      </c>
      <c r="T199" s="1419" t="str">
        <f t="shared" si="94"/>
        <v/>
      </c>
      <c r="U199" s="1419" t="str">
        <f t="shared" si="94"/>
        <v/>
      </c>
      <c r="V199" s="1419" t="str">
        <f t="shared" si="94"/>
        <v/>
      </c>
      <c r="W199" s="1419" t="str">
        <f t="shared" si="94"/>
        <v/>
      </c>
      <c r="X199" s="1419" t="str">
        <f t="shared" si="94"/>
        <v/>
      </c>
    </row>
    <row r="200" spans="19:24" hidden="1" x14ac:dyDescent="0.15">
      <c r="S200" s="1419" t="str">
        <f t="shared" ref="S200:X200" si="95">IFERROR(INDEX(S:S,1/LARGE(INDEX(($S$3:$S$89="○")/ROW($S$3:$S$89),0,),ROW(S96))),"")</f>
        <v/>
      </c>
      <c r="T200" s="1419" t="str">
        <f t="shared" si="95"/>
        <v/>
      </c>
      <c r="U200" s="1419" t="str">
        <f t="shared" si="95"/>
        <v/>
      </c>
      <c r="V200" s="1419" t="str">
        <f t="shared" si="95"/>
        <v/>
      </c>
      <c r="W200" s="1419" t="str">
        <f t="shared" si="95"/>
        <v/>
      </c>
      <c r="X200" s="1419" t="str">
        <f t="shared" si="95"/>
        <v/>
      </c>
    </row>
    <row r="201" spans="19:24" hidden="1" x14ac:dyDescent="0.15">
      <c r="S201" s="1419" t="str">
        <f t="shared" ref="S201:X201" si="96">IFERROR(INDEX(S:S,1/LARGE(INDEX(($S$3:$S$89="○")/ROW($S$3:$S$89),0,),ROW(S97))),"")</f>
        <v/>
      </c>
      <c r="T201" s="1419" t="str">
        <f t="shared" si="96"/>
        <v/>
      </c>
      <c r="U201" s="1419" t="str">
        <f t="shared" si="96"/>
        <v/>
      </c>
      <c r="V201" s="1419" t="str">
        <f t="shared" si="96"/>
        <v/>
      </c>
      <c r="W201" s="1419" t="str">
        <f t="shared" si="96"/>
        <v/>
      </c>
      <c r="X201" s="1419" t="str">
        <f t="shared" si="96"/>
        <v/>
      </c>
    </row>
    <row r="202" spans="19:24" hidden="1" x14ac:dyDescent="0.15">
      <c r="S202" s="1419" t="str">
        <f t="shared" ref="S202:X202" si="97">IFERROR(INDEX(S:S,1/LARGE(INDEX(($S$3:$S$89="○")/ROW($S$3:$S$89),0,),ROW(S98))),"")</f>
        <v/>
      </c>
      <c r="T202" s="1419" t="str">
        <f t="shared" si="97"/>
        <v/>
      </c>
      <c r="U202" s="1419" t="str">
        <f t="shared" si="97"/>
        <v/>
      </c>
      <c r="V202" s="1419" t="str">
        <f t="shared" si="97"/>
        <v/>
      </c>
      <c r="W202" s="1419" t="str">
        <f t="shared" si="97"/>
        <v/>
      </c>
      <c r="X202" s="1419" t="str">
        <f t="shared" si="97"/>
        <v/>
      </c>
    </row>
    <row r="203" spans="19:24" hidden="1" x14ac:dyDescent="0.15">
      <c r="S203" s="1419" t="str">
        <f t="shared" ref="S203:X203" si="98">IFERROR(INDEX(S:S,1/LARGE(INDEX(($S$3:$S$89="○")/ROW($S$3:$S$89),0,),ROW(S99))),"")</f>
        <v/>
      </c>
      <c r="T203" s="1419" t="str">
        <f t="shared" si="98"/>
        <v/>
      </c>
      <c r="U203" s="1419" t="str">
        <f t="shared" si="98"/>
        <v/>
      </c>
      <c r="V203" s="1419" t="str">
        <f t="shared" si="98"/>
        <v/>
      </c>
      <c r="W203" s="1419" t="str">
        <f t="shared" si="98"/>
        <v/>
      </c>
      <c r="X203" s="1419" t="str">
        <f t="shared" si="98"/>
        <v/>
      </c>
    </row>
    <row r="204" spans="19:24" hidden="1" x14ac:dyDescent="0.15">
      <c r="S204" s="1419" t="str">
        <f t="shared" ref="S204:X204" si="99">IFERROR(INDEX(S:S,1/LARGE(INDEX(($S$3:$S$89="○")/ROW($S$3:$S$89),0,),ROW(S100))),"")</f>
        <v/>
      </c>
      <c r="T204" s="1419" t="str">
        <f t="shared" si="99"/>
        <v/>
      </c>
      <c r="U204" s="1419" t="str">
        <f t="shared" si="99"/>
        <v/>
      </c>
      <c r="V204" s="1419" t="str">
        <f t="shared" si="99"/>
        <v/>
      </c>
      <c r="W204" s="1419" t="str">
        <f t="shared" si="99"/>
        <v/>
      </c>
      <c r="X204" s="1419" t="str">
        <f t="shared" si="99"/>
        <v/>
      </c>
    </row>
    <row r="205" spans="19:24" hidden="1" x14ac:dyDescent="0.15">
      <c r="S205" s="1419" t="str">
        <f t="shared" ref="S205:X205" si="100">IFERROR(INDEX(S:S,1/LARGE(INDEX(($S$3:$S$89="○")/ROW($S$3:$S$89),0,),ROW(S101))),"")</f>
        <v/>
      </c>
      <c r="T205" s="1419" t="str">
        <f t="shared" si="100"/>
        <v/>
      </c>
      <c r="U205" s="1419" t="str">
        <f t="shared" si="100"/>
        <v/>
      </c>
      <c r="V205" s="1419" t="str">
        <f t="shared" si="100"/>
        <v/>
      </c>
      <c r="W205" s="1419" t="str">
        <f t="shared" si="100"/>
        <v/>
      </c>
      <c r="X205" s="1419" t="str">
        <f t="shared" si="100"/>
        <v/>
      </c>
    </row>
    <row r="206" spans="19:24" hidden="1" x14ac:dyDescent="0.15">
      <c r="S206" s="1419" t="str">
        <f t="shared" ref="S206:X206" si="101">IFERROR(INDEX(S:S,1/LARGE(INDEX(($S$3:$S$89="○")/ROW($S$3:$S$89),0,),ROW(S102))),"")</f>
        <v/>
      </c>
      <c r="T206" s="1419" t="str">
        <f t="shared" si="101"/>
        <v/>
      </c>
      <c r="U206" s="1419" t="str">
        <f t="shared" si="101"/>
        <v/>
      </c>
      <c r="V206" s="1419" t="str">
        <f t="shared" si="101"/>
        <v/>
      </c>
      <c r="W206" s="1419" t="str">
        <f t="shared" si="101"/>
        <v/>
      </c>
      <c r="X206" s="1419" t="str">
        <f t="shared" si="101"/>
        <v/>
      </c>
    </row>
    <row r="207" spans="19:24" hidden="1" x14ac:dyDescent="0.15">
      <c r="S207" s="1419" t="str">
        <f t="shared" ref="S207:X207" si="102">IFERROR(INDEX(S:S,1/LARGE(INDEX(($S$3:$S$89="○")/ROW($S$3:$S$89),0,),ROW(S103))),"")</f>
        <v/>
      </c>
      <c r="T207" s="1419" t="str">
        <f t="shared" si="102"/>
        <v/>
      </c>
      <c r="U207" s="1419" t="str">
        <f t="shared" si="102"/>
        <v/>
      </c>
      <c r="V207" s="1419" t="str">
        <f t="shared" si="102"/>
        <v/>
      </c>
      <c r="W207" s="1419" t="str">
        <f t="shared" si="102"/>
        <v/>
      </c>
      <c r="X207" s="1419" t="str">
        <f t="shared" si="102"/>
        <v/>
      </c>
    </row>
    <row r="208" spans="19:24" hidden="1" x14ac:dyDescent="0.15">
      <c r="S208" s="1419" t="str">
        <f t="shared" ref="S208:X208" si="103">IFERROR(INDEX(S:S,1/LARGE(INDEX(($S$3:$S$89="○")/ROW($S$3:$S$89),0,),ROW(S104))),"")</f>
        <v/>
      </c>
      <c r="T208" s="1419" t="str">
        <f t="shared" si="103"/>
        <v/>
      </c>
      <c r="U208" s="1419" t="str">
        <f t="shared" si="103"/>
        <v/>
      </c>
      <c r="V208" s="1419" t="str">
        <f t="shared" si="103"/>
        <v/>
      </c>
      <c r="W208" s="1419" t="str">
        <f t="shared" si="103"/>
        <v/>
      </c>
      <c r="X208" s="1419" t="str">
        <f t="shared" si="103"/>
        <v/>
      </c>
    </row>
    <row r="209" spans="19:24" hidden="1" x14ac:dyDescent="0.15">
      <c r="S209" s="1419" t="str">
        <f t="shared" ref="S209:X209" si="104">IFERROR(INDEX(S:S,1/LARGE(INDEX(($S$3:$S$89="○")/ROW($S$3:$S$89),0,),ROW(S105))),"")</f>
        <v/>
      </c>
      <c r="T209" s="1419" t="str">
        <f t="shared" si="104"/>
        <v/>
      </c>
      <c r="U209" s="1419" t="str">
        <f t="shared" si="104"/>
        <v/>
      </c>
      <c r="V209" s="1419" t="str">
        <f t="shared" si="104"/>
        <v/>
      </c>
      <c r="W209" s="1419" t="str">
        <f t="shared" si="104"/>
        <v/>
      </c>
      <c r="X209" s="1419" t="str">
        <f t="shared" si="104"/>
        <v/>
      </c>
    </row>
    <row r="210" spans="19:24" hidden="1" x14ac:dyDescent="0.15">
      <c r="S210" s="1419" t="str">
        <f t="shared" ref="S210:X210" si="105">IFERROR(INDEX(S:S,1/LARGE(INDEX(($S$3:$S$89="○")/ROW($S$3:$S$89),0,),ROW(S106))),"")</f>
        <v/>
      </c>
      <c r="T210" s="1419" t="str">
        <f t="shared" si="105"/>
        <v/>
      </c>
      <c r="U210" s="1419" t="str">
        <f t="shared" si="105"/>
        <v/>
      </c>
      <c r="V210" s="1419" t="str">
        <f t="shared" si="105"/>
        <v/>
      </c>
      <c r="W210" s="1419" t="str">
        <f t="shared" si="105"/>
        <v/>
      </c>
      <c r="X210" s="1419" t="str">
        <f t="shared" si="105"/>
        <v/>
      </c>
    </row>
    <row r="211" spans="19:24" hidden="1" x14ac:dyDescent="0.15">
      <c r="S211" s="1419" t="str">
        <f t="shared" ref="S211:X211" si="106">IFERROR(INDEX(S:S,1/LARGE(INDEX(($S$3:$S$89="○")/ROW($S$3:$S$89),0,),ROW(S107))),"")</f>
        <v/>
      </c>
      <c r="T211" s="1419" t="str">
        <f t="shared" si="106"/>
        <v/>
      </c>
      <c r="U211" s="1419" t="str">
        <f t="shared" si="106"/>
        <v/>
      </c>
      <c r="V211" s="1419" t="str">
        <f t="shared" si="106"/>
        <v/>
      </c>
      <c r="W211" s="1419" t="str">
        <f t="shared" si="106"/>
        <v/>
      </c>
      <c r="X211" s="1419" t="str">
        <f t="shared" si="106"/>
        <v/>
      </c>
    </row>
    <row r="212" spans="19:24" hidden="1" x14ac:dyDescent="0.15">
      <c r="S212" s="1419" t="str">
        <f t="shared" ref="S212:X212" si="107">IFERROR(INDEX(S:S,1/LARGE(INDEX(($S$3:$S$89="○")/ROW($S$3:$S$89),0,),ROW(S108))),"")</f>
        <v/>
      </c>
      <c r="T212" s="1419" t="str">
        <f t="shared" si="107"/>
        <v/>
      </c>
      <c r="U212" s="1419" t="str">
        <f t="shared" si="107"/>
        <v/>
      </c>
      <c r="V212" s="1419" t="str">
        <f t="shared" si="107"/>
        <v/>
      </c>
      <c r="W212" s="1419" t="str">
        <f t="shared" si="107"/>
        <v/>
      </c>
      <c r="X212" s="1419" t="str">
        <f t="shared" si="107"/>
        <v/>
      </c>
    </row>
    <row r="213" spans="19:24" hidden="1" x14ac:dyDescent="0.15">
      <c r="S213" s="1419" t="str">
        <f t="shared" ref="S213:X213" si="108">IFERROR(INDEX(S:S,1/LARGE(INDEX(($S$3:$S$89="○")/ROW($S$3:$S$89),0,),ROW(S109))),"")</f>
        <v/>
      </c>
      <c r="T213" s="1419" t="str">
        <f t="shared" si="108"/>
        <v/>
      </c>
      <c r="U213" s="1419" t="str">
        <f t="shared" si="108"/>
        <v/>
      </c>
      <c r="V213" s="1419" t="str">
        <f t="shared" si="108"/>
        <v/>
      </c>
      <c r="W213" s="1419" t="str">
        <f t="shared" si="108"/>
        <v/>
      </c>
      <c r="X213" s="1419" t="str">
        <f t="shared" si="108"/>
        <v/>
      </c>
    </row>
    <row r="214" spans="19:24" hidden="1" x14ac:dyDescent="0.15">
      <c r="S214" s="1419" t="str">
        <f t="shared" ref="S214:X214" si="109">IFERROR(INDEX(S:S,1/LARGE(INDEX(($S$3:$S$89="○")/ROW($S$3:$S$89),0,),ROW(S110))),"")</f>
        <v/>
      </c>
      <c r="T214" s="1419" t="str">
        <f t="shared" si="109"/>
        <v/>
      </c>
      <c r="U214" s="1419" t="str">
        <f t="shared" si="109"/>
        <v/>
      </c>
      <c r="V214" s="1419" t="str">
        <f t="shared" si="109"/>
        <v/>
      </c>
      <c r="W214" s="1419" t="str">
        <f t="shared" si="109"/>
        <v/>
      </c>
      <c r="X214" s="1419" t="str">
        <f t="shared" si="109"/>
        <v/>
      </c>
    </row>
    <row r="215" spans="19:24" hidden="1" x14ac:dyDescent="0.15">
      <c r="S215" s="1419" t="str">
        <f t="shared" ref="S215:X215" si="110">IFERROR(INDEX(S:S,1/LARGE(INDEX(($S$3:$S$89="○")/ROW($S$3:$S$89),0,),ROW(S111))),"")</f>
        <v/>
      </c>
      <c r="T215" s="1419" t="str">
        <f t="shared" si="110"/>
        <v/>
      </c>
      <c r="U215" s="1419" t="str">
        <f t="shared" si="110"/>
        <v/>
      </c>
      <c r="V215" s="1419" t="str">
        <f t="shared" si="110"/>
        <v/>
      </c>
      <c r="W215" s="1419" t="str">
        <f t="shared" si="110"/>
        <v/>
      </c>
      <c r="X215" s="1419" t="str">
        <f t="shared" si="110"/>
        <v/>
      </c>
    </row>
    <row r="216" spans="19:24" hidden="1" x14ac:dyDescent="0.15">
      <c r="S216" s="1419" t="str">
        <f t="shared" ref="S216:X216" si="111">IFERROR(INDEX(S:S,1/LARGE(INDEX(($S$3:$S$89="○")/ROW($S$3:$S$89),0,),ROW(S112))),"")</f>
        <v/>
      </c>
      <c r="T216" s="1419" t="str">
        <f t="shared" si="111"/>
        <v/>
      </c>
      <c r="U216" s="1419" t="str">
        <f t="shared" si="111"/>
        <v/>
      </c>
      <c r="V216" s="1419" t="str">
        <f t="shared" si="111"/>
        <v/>
      </c>
      <c r="W216" s="1419" t="str">
        <f t="shared" si="111"/>
        <v/>
      </c>
      <c r="X216" s="1419" t="str">
        <f t="shared" si="111"/>
        <v/>
      </c>
    </row>
    <row r="217" spans="19:24" hidden="1" x14ac:dyDescent="0.15">
      <c r="S217" s="1419" t="str">
        <f t="shared" ref="S217:X217" si="112">IFERROR(INDEX(S:S,1/LARGE(INDEX(($S$3:$S$89="○")/ROW($S$3:$S$89),0,),ROW(S113))),"")</f>
        <v/>
      </c>
      <c r="T217" s="1419" t="str">
        <f t="shared" si="112"/>
        <v/>
      </c>
      <c r="U217" s="1419" t="str">
        <f t="shared" si="112"/>
        <v/>
      </c>
      <c r="V217" s="1419" t="str">
        <f t="shared" si="112"/>
        <v/>
      </c>
      <c r="W217" s="1419" t="str">
        <f t="shared" si="112"/>
        <v/>
      </c>
      <c r="X217" s="1419" t="str">
        <f t="shared" si="112"/>
        <v/>
      </c>
    </row>
    <row r="218" spans="19:24" hidden="1" x14ac:dyDescent="0.15">
      <c r="S218" s="1419" t="str">
        <f t="shared" ref="S218:X218" si="113">IFERROR(INDEX(S:S,1/LARGE(INDEX(($S$3:$S$89="○")/ROW($S$3:$S$89),0,),ROW(S114))),"")</f>
        <v/>
      </c>
      <c r="T218" s="1419" t="str">
        <f t="shared" si="113"/>
        <v/>
      </c>
      <c r="U218" s="1419" t="str">
        <f t="shared" si="113"/>
        <v/>
      </c>
      <c r="V218" s="1419" t="str">
        <f t="shared" si="113"/>
        <v/>
      </c>
      <c r="W218" s="1419" t="str">
        <f t="shared" si="113"/>
        <v/>
      </c>
      <c r="X218" s="1419" t="str">
        <f t="shared" si="113"/>
        <v/>
      </c>
    </row>
    <row r="219" spans="19:24" hidden="1" x14ac:dyDescent="0.15">
      <c r="S219" s="1419" t="str">
        <f t="shared" ref="S219:X219" si="114">IFERROR(INDEX(S:S,1/LARGE(INDEX(($S$3:$S$89="○")/ROW($S$3:$S$89),0,),ROW(S115))),"")</f>
        <v/>
      </c>
      <c r="T219" s="1419" t="str">
        <f t="shared" si="114"/>
        <v/>
      </c>
      <c r="U219" s="1419" t="str">
        <f t="shared" si="114"/>
        <v/>
      </c>
      <c r="V219" s="1419" t="str">
        <f t="shared" si="114"/>
        <v/>
      </c>
      <c r="W219" s="1419" t="str">
        <f t="shared" si="114"/>
        <v/>
      </c>
      <c r="X219" s="1419" t="str">
        <f t="shared" si="114"/>
        <v/>
      </c>
    </row>
    <row r="220" spans="19:24" hidden="1" x14ac:dyDescent="0.15">
      <c r="S220" s="1419" t="str">
        <f t="shared" ref="S220:X220" si="115">IFERROR(INDEX(S:S,1/LARGE(INDEX(($S$3:$S$89="○")/ROW($S$3:$S$89),0,),ROW(S116))),"")</f>
        <v/>
      </c>
      <c r="T220" s="1419" t="str">
        <f t="shared" si="115"/>
        <v/>
      </c>
      <c r="U220" s="1419" t="str">
        <f t="shared" si="115"/>
        <v/>
      </c>
      <c r="V220" s="1419" t="str">
        <f t="shared" si="115"/>
        <v/>
      </c>
      <c r="W220" s="1419" t="str">
        <f t="shared" si="115"/>
        <v/>
      </c>
      <c r="X220" s="1419" t="str">
        <f t="shared" si="115"/>
        <v/>
      </c>
    </row>
    <row r="221" spans="19:24" hidden="1" x14ac:dyDescent="0.15">
      <c r="S221" s="1419" t="str">
        <f t="shared" ref="S221:X221" si="116">IFERROR(INDEX(S:S,1/LARGE(INDEX(($S$3:$S$89="○")/ROW($S$3:$S$89),0,),ROW(S117))),"")</f>
        <v/>
      </c>
      <c r="T221" s="1419" t="str">
        <f t="shared" si="116"/>
        <v/>
      </c>
      <c r="U221" s="1419" t="str">
        <f t="shared" si="116"/>
        <v/>
      </c>
      <c r="V221" s="1419" t="str">
        <f t="shared" si="116"/>
        <v/>
      </c>
      <c r="W221" s="1419" t="str">
        <f t="shared" si="116"/>
        <v/>
      </c>
      <c r="X221" s="1419" t="str">
        <f t="shared" si="116"/>
        <v/>
      </c>
    </row>
    <row r="222" spans="19:24" hidden="1" x14ac:dyDescent="0.15">
      <c r="S222" s="1419" t="str">
        <f t="shared" ref="S222:X222" si="117">IFERROR(INDEX(S:S,1/LARGE(INDEX(($S$3:$S$89="○")/ROW($S$3:$S$89),0,),ROW(S118))),"")</f>
        <v/>
      </c>
      <c r="T222" s="1419" t="str">
        <f t="shared" si="117"/>
        <v/>
      </c>
      <c r="U222" s="1419" t="str">
        <f t="shared" si="117"/>
        <v/>
      </c>
      <c r="V222" s="1419" t="str">
        <f t="shared" si="117"/>
        <v/>
      </c>
      <c r="W222" s="1419" t="str">
        <f t="shared" si="117"/>
        <v/>
      </c>
      <c r="X222" s="1419" t="str">
        <f t="shared" si="117"/>
        <v/>
      </c>
    </row>
    <row r="223" spans="19:24" hidden="1" x14ac:dyDescent="0.15">
      <c r="S223" s="1419" t="str">
        <f t="shared" ref="S223:X223" si="118">IFERROR(INDEX(S:S,1/LARGE(INDEX(($S$3:$S$89="○")/ROW($S$3:$S$89),0,),ROW(S119))),"")</f>
        <v/>
      </c>
      <c r="T223" s="1419" t="str">
        <f t="shared" si="118"/>
        <v/>
      </c>
      <c r="U223" s="1419" t="str">
        <f t="shared" si="118"/>
        <v/>
      </c>
      <c r="V223" s="1419" t="str">
        <f t="shared" si="118"/>
        <v/>
      </c>
      <c r="W223" s="1419" t="str">
        <f t="shared" si="118"/>
        <v/>
      </c>
      <c r="X223" s="1419" t="str">
        <f t="shared" si="118"/>
        <v/>
      </c>
    </row>
    <row r="224" spans="19:24" hidden="1" x14ac:dyDescent="0.15">
      <c r="S224" s="1419" t="str">
        <f t="shared" ref="S224:X224" si="119">IFERROR(INDEX(S:S,1/LARGE(INDEX(($S$3:$S$89="○")/ROW($S$3:$S$89),0,),ROW(S120))),"")</f>
        <v/>
      </c>
      <c r="T224" s="1419" t="str">
        <f t="shared" si="119"/>
        <v/>
      </c>
      <c r="U224" s="1419" t="str">
        <f t="shared" si="119"/>
        <v/>
      </c>
      <c r="V224" s="1419" t="str">
        <f t="shared" si="119"/>
        <v/>
      </c>
      <c r="W224" s="1419" t="str">
        <f t="shared" si="119"/>
        <v/>
      </c>
      <c r="X224" s="1419" t="str">
        <f t="shared" si="119"/>
        <v/>
      </c>
    </row>
    <row r="225" spans="19:24" hidden="1" x14ac:dyDescent="0.15">
      <c r="S225" s="1419" t="str">
        <f t="shared" ref="S225:X225" si="120">IFERROR(INDEX(S:S,1/LARGE(INDEX(($S$3:$S$89="○")/ROW($S$3:$S$89),0,),ROW(S121))),"")</f>
        <v/>
      </c>
      <c r="T225" s="1419" t="str">
        <f t="shared" si="120"/>
        <v/>
      </c>
      <c r="U225" s="1419" t="str">
        <f t="shared" si="120"/>
        <v/>
      </c>
      <c r="V225" s="1419" t="str">
        <f t="shared" si="120"/>
        <v/>
      </c>
      <c r="W225" s="1419" t="str">
        <f t="shared" si="120"/>
        <v/>
      </c>
      <c r="X225" s="1419" t="str">
        <f t="shared" si="120"/>
        <v/>
      </c>
    </row>
    <row r="226" spans="19:24" hidden="1" x14ac:dyDescent="0.15">
      <c r="S226" s="1419" t="str">
        <f t="shared" ref="S226:X226" si="121">IFERROR(INDEX(S:S,1/LARGE(INDEX(($S$3:$S$89="○")/ROW($S$3:$S$89),0,),ROW(S122))),"")</f>
        <v/>
      </c>
      <c r="T226" s="1419" t="str">
        <f t="shared" si="121"/>
        <v/>
      </c>
      <c r="U226" s="1419" t="str">
        <f t="shared" si="121"/>
        <v/>
      </c>
      <c r="V226" s="1419" t="str">
        <f t="shared" si="121"/>
        <v/>
      </c>
      <c r="W226" s="1419" t="str">
        <f t="shared" si="121"/>
        <v/>
      </c>
      <c r="X226" s="1419" t="str">
        <f t="shared" si="121"/>
        <v/>
      </c>
    </row>
    <row r="227" spans="19:24" hidden="1" x14ac:dyDescent="0.15">
      <c r="S227" s="1419" t="str">
        <f t="shared" ref="S227:X227" si="122">IFERROR(INDEX(S:S,1/LARGE(INDEX(($S$3:$S$89="○")/ROW($S$3:$S$89),0,),ROW(S123))),"")</f>
        <v/>
      </c>
      <c r="T227" s="1419" t="str">
        <f t="shared" si="122"/>
        <v/>
      </c>
      <c r="U227" s="1419" t="str">
        <f t="shared" si="122"/>
        <v/>
      </c>
      <c r="V227" s="1419" t="str">
        <f t="shared" si="122"/>
        <v/>
      </c>
      <c r="W227" s="1419" t="str">
        <f t="shared" si="122"/>
        <v/>
      </c>
      <c r="X227" s="1419" t="str">
        <f t="shared" si="122"/>
        <v/>
      </c>
    </row>
    <row r="228" spans="19:24" hidden="1" x14ac:dyDescent="0.15">
      <c r="S228" s="1419" t="str">
        <f t="shared" ref="S228:X228" si="123">IFERROR(INDEX(S:S,1/LARGE(INDEX(($S$3:$S$89="○")/ROW($S$3:$S$89),0,),ROW(S124))),"")</f>
        <v/>
      </c>
      <c r="T228" s="1419" t="str">
        <f t="shared" si="123"/>
        <v/>
      </c>
      <c r="U228" s="1419" t="str">
        <f t="shared" si="123"/>
        <v/>
      </c>
      <c r="V228" s="1419" t="str">
        <f t="shared" si="123"/>
        <v/>
      </c>
      <c r="W228" s="1419" t="str">
        <f t="shared" si="123"/>
        <v/>
      </c>
      <c r="X228" s="1419" t="str">
        <f t="shared" si="123"/>
        <v/>
      </c>
    </row>
    <row r="229" spans="19:24" hidden="1" x14ac:dyDescent="0.15">
      <c r="S229" s="1419" t="str">
        <f t="shared" ref="S229:X229" si="124">IFERROR(INDEX(S:S,1/LARGE(INDEX(($S$3:$S$89="○")/ROW($S$3:$S$89),0,),ROW(S125))),"")</f>
        <v/>
      </c>
      <c r="T229" s="1419" t="str">
        <f t="shared" si="124"/>
        <v/>
      </c>
      <c r="U229" s="1419" t="str">
        <f t="shared" si="124"/>
        <v/>
      </c>
      <c r="V229" s="1419" t="str">
        <f t="shared" si="124"/>
        <v/>
      </c>
      <c r="W229" s="1419" t="str">
        <f t="shared" si="124"/>
        <v/>
      </c>
      <c r="X229" s="1419" t="str">
        <f t="shared" si="124"/>
        <v/>
      </c>
    </row>
    <row r="230" spans="19:24" hidden="1" x14ac:dyDescent="0.15">
      <c r="S230" s="1419"/>
      <c r="T230" s="1491"/>
      <c r="U230" s="1492"/>
      <c r="V230" s="1492"/>
      <c r="W230" s="1492"/>
      <c r="X230" s="1492"/>
    </row>
    <row r="231" spans="19:24" hidden="1" x14ac:dyDescent="0.15">
      <c r="S231" s="1419"/>
      <c r="T231" s="1491"/>
      <c r="U231" s="1492"/>
      <c r="V231" s="1492"/>
      <c r="W231" s="1492"/>
      <c r="X231" s="1492"/>
    </row>
    <row r="232" spans="19:24" hidden="1" x14ac:dyDescent="0.15">
      <c r="S232" s="1419"/>
      <c r="T232" s="1491"/>
      <c r="U232" s="1492"/>
      <c r="V232" s="1492"/>
      <c r="W232" s="1492"/>
      <c r="X232" s="1492"/>
    </row>
    <row r="233" spans="19:24" hidden="1" x14ac:dyDescent="0.15">
      <c r="S233" s="1419"/>
      <c r="T233" s="1491"/>
      <c r="U233" s="1492"/>
      <c r="V233" s="1492"/>
      <c r="W233" s="1492"/>
      <c r="X233" s="1492"/>
    </row>
    <row r="234" spans="19:24" hidden="1" x14ac:dyDescent="0.15">
      <c r="S234" s="1419"/>
      <c r="T234" s="1491"/>
      <c r="U234" s="1492"/>
      <c r="V234" s="1492"/>
      <c r="W234" s="1492"/>
      <c r="X234" s="1492"/>
    </row>
    <row r="235" spans="19:24" hidden="1" x14ac:dyDescent="0.15">
      <c r="S235" s="1419"/>
      <c r="T235" s="1491"/>
      <c r="U235" s="1492"/>
      <c r="V235" s="1492"/>
      <c r="W235" s="1492"/>
      <c r="X235" s="1492"/>
    </row>
    <row r="236" spans="19:24" hidden="1" x14ac:dyDescent="0.15">
      <c r="S236" s="1419"/>
      <c r="T236" s="1491"/>
      <c r="U236" s="1492"/>
      <c r="V236" s="1492"/>
      <c r="W236" s="1492"/>
      <c r="X236" s="1492"/>
    </row>
    <row r="237" spans="19:24" hidden="1" x14ac:dyDescent="0.15">
      <c r="S237" s="1419"/>
      <c r="T237" s="1491"/>
      <c r="U237" s="1492"/>
      <c r="V237" s="1492"/>
      <c r="W237" s="1492"/>
      <c r="X237" s="1492"/>
    </row>
    <row r="238" spans="19:24" hidden="1" x14ac:dyDescent="0.15">
      <c r="S238" s="1419"/>
      <c r="T238" s="1491"/>
      <c r="U238" s="1492"/>
      <c r="V238" s="1492"/>
      <c r="W238" s="1492"/>
      <c r="X238" s="1492"/>
    </row>
    <row r="239" spans="19:24" hidden="1" x14ac:dyDescent="0.15">
      <c r="S239" s="1419"/>
      <c r="T239" s="1491"/>
      <c r="U239" s="1492"/>
      <c r="V239" s="1492"/>
      <c r="W239" s="1492"/>
      <c r="X239" s="1492"/>
    </row>
    <row r="240" spans="19:24" hidden="1" x14ac:dyDescent="0.15">
      <c r="S240" s="1419"/>
      <c r="T240" s="1491"/>
      <c r="U240" s="1492"/>
      <c r="V240" s="1492"/>
      <c r="W240" s="1492"/>
      <c r="X240" s="1492"/>
    </row>
    <row r="241" spans="19:24" hidden="1" x14ac:dyDescent="0.15">
      <c r="S241" s="1419"/>
      <c r="T241" s="1491"/>
      <c r="U241" s="1492"/>
      <c r="V241" s="1492"/>
      <c r="W241" s="1492"/>
      <c r="X241" s="1492"/>
    </row>
    <row r="242" spans="19:24" hidden="1" x14ac:dyDescent="0.15">
      <c r="S242" s="1419"/>
      <c r="T242" s="1491"/>
      <c r="U242" s="1492"/>
      <c r="V242" s="1492"/>
      <c r="W242" s="1492"/>
      <c r="X242" s="1492"/>
    </row>
    <row r="243" spans="19:24" hidden="1" x14ac:dyDescent="0.15">
      <c r="S243" s="1419"/>
      <c r="T243" s="1491"/>
      <c r="U243" s="1492"/>
      <c r="V243" s="1492"/>
      <c r="W243" s="1492"/>
      <c r="X243" s="1492"/>
    </row>
    <row r="244" spans="19:24" hidden="1" x14ac:dyDescent="0.15">
      <c r="S244" s="1419"/>
      <c r="T244" s="1491"/>
      <c r="U244" s="1492"/>
      <c r="V244" s="1492"/>
      <c r="W244" s="1492"/>
      <c r="X244" s="1492"/>
    </row>
    <row r="245" spans="19:24" hidden="1" x14ac:dyDescent="0.15">
      <c r="S245" s="1419"/>
      <c r="T245" s="1491"/>
      <c r="U245" s="1492"/>
      <c r="V245" s="1492"/>
      <c r="W245" s="1492"/>
      <c r="X245" s="1492"/>
    </row>
  </sheetData>
  <sheetProtection sheet="1" selectLockedCells="1"/>
  <mergeCells count="9">
    <mergeCell ref="AA21:AC22"/>
    <mergeCell ref="A1:Q1"/>
    <mergeCell ref="T1:X1"/>
    <mergeCell ref="Y1:Y2"/>
    <mergeCell ref="Z1:Z2"/>
    <mergeCell ref="V2:W2"/>
    <mergeCell ref="I2:M2"/>
    <mergeCell ref="D2:G2"/>
    <mergeCell ref="C17:G17"/>
  </mergeCells>
  <phoneticPr fontId="7"/>
  <pageMargins left="0.70866141732283472" right="0.70866141732283472" top="0.74803149606299213" bottom="0.74803149606299213" header="0.31496062992125984" footer="0.31496062992125984"/>
  <pageSetup paperSize="9" scale="32" fitToWidth="0" orientation="landscape" r:id="rId1"/>
  <colBreaks count="1" manualBreakCount="1">
    <brk id="19" max="77" man="1"/>
  </colBreaks>
  <ignoredErrors>
    <ignoredError sqref="T64:T65" twoDigitTextYear="1"/>
  </ignoredError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102"/>
  <sheetViews>
    <sheetView showGridLines="0" view="pageBreakPreview" zoomScale="81" zoomScaleNormal="100" zoomScaleSheetLayoutView="100" workbookViewId="0">
      <selection activeCell="C50" sqref="C50"/>
    </sheetView>
  </sheetViews>
  <sheetFormatPr defaultColWidth="9" defaultRowHeight="18.75" x14ac:dyDescent="0.15"/>
  <cols>
    <col min="1" max="1" width="10.5" style="235" customWidth="1"/>
    <col min="2" max="2" width="15.125" style="235" customWidth="1"/>
    <col min="3" max="3" width="54.125" style="236" customWidth="1"/>
    <col min="4" max="16384" width="9" style="235"/>
  </cols>
  <sheetData>
    <row r="1" spans="1:4" ht="21.75" customHeight="1" x14ac:dyDescent="0.15">
      <c r="A1" s="3324" t="s">
        <v>6864</v>
      </c>
      <c r="B1" s="3324"/>
      <c r="C1" s="3324"/>
      <c r="D1" s="3324"/>
    </row>
    <row r="2" spans="1:4" ht="15.75" customHeight="1" x14ac:dyDescent="0.15">
      <c r="A2" s="246"/>
      <c r="C2" s="254"/>
      <c r="D2" s="248" t="s">
        <v>979</v>
      </c>
    </row>
    <row r="3" spans="1:4" ht="15.75" customHeight="1" x14ac:dyDescent="0.15">
      <c r="A3" s="247"/>
      <c r="C3" s="238" t="s">
        <v>247</v>
      </c>
      <c r="D3" s="266">
        <v>200</v>
      </c>
    </row>
    <row r="4" spans="1:4" ht="15.75" customHeight="1" x14ac:dyDescent="0.15">
      <c r="A4" s="247"/>
      <c r="C4" s="238" t="s">
        <v>832</v>
      </c>
      <c r="D4" s="266">
        <v>300</v>
      </c>
    </row>
    <row r="5" spans="1:4" ht="24" customHeight="1" x14ac:dyDescent="0.15">
      <c r="A5" s="247" t="s">
        <v>831</v>
      </c>
      <c r="B5" s="246"/>
      <c r="C5" s="245"/>
      <c r="D5" s="244"/>
    </row>
    <row r="6" spans="1:4" ht="6.75" customHeight="1" x14ac:dyDescent="0.15">
      <c r="A6" s="247"/>
      <c r="B6" s="246"/>
      <c r="C6" s="245"/>
      <c r="D6" s="244"/>
    </row>
    <row r="7" spans="1:4" ht="21" customHeight="1" x14ac:dyDescent="0.15">
      <c r="A7" s="251" t="s">
        <v>1002</v>
      </c>
      <c r="B7" s="246"/>
      <c r="C7" s="245"/>
      <c r="D7" s="244"/>
    </row>
    <row r="8" spans="1:4" ht="15.75" customHeight="1" x14ac:dyDescent="0.15">
      <c r="A8" s="3318" t="s">
        <v>984</v>
      </c>
      <c r="B8" s="3319"/>
      <c r="C8" s="242" t="s">
        <v>100</v>
      </c>
      <c r="D8" s="237" t="s">
        <v>979</v>
      </c>
    </row>
    <row r="9" spans="1:4" ht="15.75" customHeight="1" x14ac:dyDescent="0.15">
      <c r="A9" s="3326" t="s">
        <v>272</v>
      </c>
      <c r="B9" s="241" t="s">
        <v>827</v>
      </c>
      <c r="C9" s="241" t="s">
        <v>273</v>
      </c>
      <c r="D9" s="237">
        <v>1</v>
      </c>
    </row>
    <row r="10" spans="1:4" ht="15.75" customHeight="1" x14ac:dyDescent="0.15">
      <c r="A10" s="3327"/>
      <c r="B10" s="241" t="s">
        <v>162</v>
      </c>
      <c r="C10" s="241" t="s">
        <v>754</v>
      </c>
      <c r="D10" s="237">
        <v>2</v>
      </c>
    </row>
    <row r="11" spans="1:4" ht="15.75" customHeight="1" x14ac:dyDescent="0.15">
      <c r="A11" s="3322" t="s">
        <v>104</v>
      </c>
      <c r="B11" s="3323"/>
      <c r="C11" s="265" t="s">
        <v>1001</v>
      </c>
      <c r="D11" s="237">
        <v>3</v>
      </c>
    </row>
    <row r="12" spans="1:4" ht="15.75" customHeight="1" x14ac:dyDescent="0.15">
      <c r="A12" s="3325" t="s">
        <v>168</v>
      </c>
      <c r="B12" s="3307" t="s">
        <v>822</v>
      </c>
      <c r="C12" s="241" t="s">
        <v>1000</v>
      </c>
      <c r="D12" s="237">
        <v>4</v>
      </c>
    </row>
    <row r="13" spans="1:4" ht="15.75" customHeight="1" x14ac:dyDescent="0.15">
      <c r="A13" s="3325"/>
      <c r="B13" s="3308"/>
      <c r="C13" s="239" t="s">
        <v>999</v>
      </c>
      <c r="D13" s="237">
        <v>5</v>
      </c>
    </row>
    <row r="14" spans="1:4" ht="15.75" customHeight="1" x14ac:dyDescent="0.15">
      <c r="A14" s="3325"/>
      <c r="B14" s="3308"/>
      <c r="C14" s="257" t="s">
        <v>998</v>
      </c>
      <c r="D14" s="237">
        <v>6</v>
      </c>
    </row>
    <row r="15" spans="1:4" ht="15.75" customHeight="1" x14ac:dyDescent="0.15">
      <c r="A15" s="3325"/>
      <c r="B15" s="3308"/>
      <c r="C15" s="1127" t="s">
        <v>6865</v>
      </c>
      <c r="D15" s="1128">
        <v>101</v>
      </c>
    </row>
    <row r="16" spans="1:4" ht="15.75" customHeight="1" x14ac:dyDescent="0.15">
      <c r="A16" s="3325"/>
      <c r="B16" s="3308"/>
      <c r="C16" s="1127" t="s">
        <v>6866</v>
      </c>
      <c r="D16" s="1128">
        <v>102</v>
      </c>
    </row>
    <row r="17" spans="1:4" ht="15.75" customHeight="1" x14ac:dyDescent="0.15">
      <c r="A17" s="3325"/>
      <c r="B17" s="3308"/>
      <c r="C17" s="1127" t="s">
        <v>6867</v>
      </c>
      <c r="D17" s="1128">
        <v>103</v>
      </c>
    </row>
    <row r="18" spans="1:4" ht="15.75" customHeight="1" x14ac:dyDescent="0.15">
      <c r="A18" s="3325"/>
      <c r="B18" s="3309"/>
      <c r="C18" s="1127" t="s">
        <v>6868</v>
      </c>
      <c r="D18" s="1128">
        <v>104</v>
      </c>
    </row>
    <row r="19" spans="1:4" ht="15.75" customHeight="1" x14ac:dyDescent="0.15">
      <c r="A19" s="3325"/>
      <c r="B19" s="3314" t="s">
        <v>813</v>
      </c>
      <c r="C19" s="241" t="s">
        <v>812</v>
      </c>
      <c r="D19" s="237">
        <v>7</v>
      </c>
    </row>
    <row r="20" spans="1:4" ht="15.75" customHeight="1" x14ac:dyDescent="0.15">
      <c r="A20" s="3325"/>
      <c r="B20" s="3314"/>
      <c r="C20" s="241" t="s">
        <v>809</v>
      </c>
      <c r="D20" s="237">
        <v>8</v>
      </c>
    </row>
    <row r="21" spans="1:4" ht="15.75" customHeight="1" x14ac:dyDescent="0.15">
      <c r="A21" s="3325"/>
      <c r="B21" s="3314"/>
      <c r="C21" s="241" t="s">
        <v>997</v>
      </c>
      <c r="D21" s="237">
        <v>9</v>
      </c>
    </row>
    <row r="22" spans="1:4" ht="15.75" customHeight="1" x14ac:dyDescent="0.15">
      <c r="A22" s="3325"/>
      <c r="B22" s="3314" t="s">
        <v>803</v>
      </c>
      <c r="C22" s="257" t="s">
        <v>802</v>
      </c>
      <c r="D22" s="237">
        <v>10</v>
      </c>
    </row>
    <row r="23" spans="1:4" ht="15.75" customHeight="1" x14ac:dyDescent="0.15">
      <c r="A23" s="3325"/>
      <c r="B23" s="3314"/>
      <c r="C23" s="257" t="s">
        <v>800</v>
      </c>
      <c r="D23" s="237">
        <v>11</v>
      </c>
    </row>
    <row r="24" spans="1:4" ht="15.75" customHeight="1" x14ac:dyDescent="0.15">
      <c r="A24" s="3325"/>
      <c r="B24" s="3314"/>
      <c r="C24" s="257" t="s">
        <v>798</v>
      </c>
      <c r="D24" s="237">
        <v>12</v>
      </c>
    </row>
    <row r="25" spans="1:4" ht="15.75" customHeight="1" x14ac:dyDescent="0.15">
      <c r="A25" s="3325"/>
      <c r="B25" s="3314" t="s">
        <v>46</v>
      </c>
      <c r="C25" s="257" t="s">
        <v>797</v>
      </c>
      <c r="D25" s="237">
        <v>13</v>
      </c>
    </row>
    <row r="26" spans="1:4" ht="15.75" customHeight="1" x14ac:dyDescent="0.15">
      <c r="A26" s="3325"/>
      <c r="B26" s="3314"/>
      <c r="C26" s="257" t="s">
        <v>795</v>
      </c>
      <c r="D26" s="237">
        <v>14</v>
      </c>
    </row>
    <row r="27" spans="1:4" ht="15.75" customHeight="1" x14ac:dyDescent="0.15">
      <c r="A27" s="3326"/>
      <c r="B27" s="3314"/>
      <c r="C27" s="257" t="s">
        <v>996</v>
      </c>
      <c r="D27" s="237">
        <v>15</v>
      </c>
    </row>
    <row r="28" spans="1:4" ht="15.75" customHeight="1" x14ac:dyDescent="0.15">
      <c r="A28" s="264"/>
      <c r="B28" s="238" t="s">
        <v>119</v>
      </c>
      <c r="C28" s="238" t="s">
        <v>788</v>
      </c>
      <c r="D28" s="237">
        <v>16</v>
      </c>
    </row>
    <row r="29" spans="1:4" ht="15.75" customHeight="1" x14ac:dyDescent="0.15">
      <c r="A29" s="263"/>
      <c r="D29" s="262"/>
    </row>
    <row r="30" spans="1:4" ht="21.75" customHeight="1" x14ac:dyDescent="0.15">
      <c r="A30" s="251" t="s">
        <v>995</v>
      </c>
      <c r="B30" s="263"/>
      <c r="D30" s="262"/>
    </row>
    <row r="31" spans="1:4" ht="15.75" customHeight="1" x14ac:dyDescent="0.15">
      <c r="A31" s="3318" t="s">
        <v>984</v>
      </c>
      <c r="B31" s="3319"/>
      <c r="C31" s="242" t="s">
        <v>100</v>
      </c>
      <c r="D31" s="237" t="s">
        <v>979</v>
      </c>
    </row>
    <row r="32" spans="1:4" ht="15.75" customHeight="1" x14ac:dyDescent="0.15">
      <c r="A32" s="3322" t="s">
        <v>994</v>
      </c>
      <c r="B32" s="3323"/>
      <c r="C32" s="261" t="s">
        <v>782</v>
      </c>
      <c r="D32" s="248">
        <v>17</v>
      </c>
    </row>
    <row r="33" spans="1:4" ht="15.75" customHeight="1" x14ac:dyDescent="0.15">
      <c r="A33" s="3322"/>
      <c r="B33" s="3323"/>
      <c r="C33" s="261" t="s">
        <v>780</v>
      </c>
      <c r="D33" s="248">
        <v>18</v>
      </c>
    </row>
    <row r="34" spans="1:4" ht="15.75" customHeight="1" x14ac:dyDescent="0.15">
      <c r="A34" s="3322"/>
      <c r="B34" s="3323"/>
      <c r="C34" s="261" t="s">
        <v>778</v>
      </c>
      <c r="D34" s="248">
        <v>19</v>
      </c>
    </row>
    <row r="35" spans="1:4" ht="15.75" customHeight="1" x14ac:dyDescent="0.15">
      <c r="A35" s="3322"/>
      <c r="B35" s="3323"/>
      <c r="C35" s="261" t="s">
        <v>776</v>
      </c>
      <c r="D35" s="248">
        <v>20</v>
      </c>
    </row>
    <row r="36" spans="1:4" ht="15.75" customHeight="1" x14ac:dyDescent="0.15">
      <c r="A36" s="3322"/>
      <c r="B36" s="3323"/>
      <c r="C36" s="261" t="s">
        <v>774</v>
      </c>
      <c r="D36" s="248">
        <v>21</v>
      </c>
    </row>
    <row r="37" spans="1:4" ht="15.75" customHeight="1" x14ac:dyDescent="0.15">
      <c r="A37" s="3322"/>
      <c r="B37" s="3323"/>
      <c r="C37" s="261" t="s">
        <v>772</v>
      </c>
      <c r="D37" s="248">
        <v>22</v>
      </c>
    </row>
    <row r="38" spans="1:4" ht="15.75" customHeight="1" x14ac:dyDescent="0.15">
      <c r="A38" s="3322"/>
      <c r="B38" s="3323"/>
      <c r="C38" s="261" t="s">
        <v>770</v>
      </c>
      <c r="D38" s="248">
        <v>23</v>
      </c>
    </row>
    <row r="39" spans="1:4" ht="7.5" customHeight="1" x14ac:dyDescent="0.15">
      <c r="A39" s="246"/>
      <c r="B39" s="246"/>
      <c r="C39" s="245"/>
      <c r="D39" s="244"/>
    </row>
    <row r="40" spans="1:4" ht="24" customHeight="1" x14ac:dyDescent="0.15">
      <c r="A40" s="247" t="s">
        <v>769</v>
      </c>
      <c r="B40" s="246"/>
      <c r="C40" s="245"/>
      <c r="D40" s="244"/>
    </row>
    <row r="41" spans="1:4" ht="9" customHeight="1" x14ac:dyDescent="0.15">
      <c r="A41" s="247"/>
      <c r="B41" s="246"/>
      <c r="C41" s="245"/>
      <c r="D41" s="244"/>
    </row>
    <row r="42" spans="1:4" ht="18.75" customHeight="1" x14ac:dyDescent="0.15">
      <c r="A42" s="251" t="s">
        <v>993</v>
      </c>
      <c r="B42" s="246"/>
      <c r="C42" s="245"/>
      <c r="D42" s="244"/>
    </row>
    <row r="43" spans="1:4" ht="15.75" customHeight="1" x14ac:dyDescent="0.15">
      <c r="A43" s="3318" t="s">
        <v>984</v>
      </c>
      <c r="B43" s="3319"/>
      <c r="C43" s="242" t="s">
        <v>100</v>
      </c>
      <c r="D43" s="248" t="s">
        <v>979</v>
      </c>
    </row>
    <row r="44" spans="1:4" ht="15.75" customHeight="1" x14ac:dyDescent="0.15">
      <c r="A44" s="3307" t="s">
        <v>322</v>
      </c>
      <c r="B44" s="3304" t="s">
        <v>767</v>
      </c>
      <c r="C44" s="257" t="s">
        <v>766</v>
      </c>
      <c r="D44" s="248">
        <v>24</v>
      </c>
    </row>
    <row r="45" spans="1:4" ht="15.75" customHeight="1" x14ac:dyDescent="0.15">
      <c r="A45" s="3308"/>
      <c r="B45" s="3305"/>
      <c r="C45" s="260" t="s">
        <v>763</v>
      </c>
      <c r="D45" s="248">
        <v>25</v>
      </c>
    </row>
    <row r="46" spans="1:4" ht="15.75" customHeight="1" x14ac:dyDescent="0.15">
      <c r="A46" s="3308"/>
      <c r="B46" s="3305"/>
      <c r="C46" s="257" t="s">
        <v>760</v>
      </c>
      <c r="D46" s="248">
        <v>26</v>
      </c>
    </row>
    <row r="47" spans="1:4" ht="15.75" customHeight="1" x14ac:dyDescent="0.15">
      <c r="A47" s="3308"/>
      <c r="B47" s="3305"/>
      <c r="C47" s="257" t="s">
        <v>757</v>
      </c>
      <c r="D47" s="248">
        <v>27</v>
      </c>
    </row>
    <row r="48" spans="1:4" ht="15.75" customHeight="1" x14ac:dyDescent="0.15">
      <c r="A48" s="3309"/>
      <c r="B48" s="252" t="s">
        <v>162</v>
      </c>
      <c r="C48" s="259" t="s">
        <v>754</v>
      </c>
      <c r="D48" s="248">
        <v>28</v>
      </c>
    </row>
    <row r="49" spans="1:4" ht="15.75" customHeight="1" x14ac:dyDescent="0.15">
      <c r="A49" s="3320" t="s">
        <v>104</v>
      </c>
      <c r="B49" s="3321"/>
      <c r="C49" s="259" t="s">
        <v>753</v>
      </c>
      <c r="D49" s="248">
        <v>29</v>
      </c>
    </row>
    <row r="50" spans="1:4" ht="15.75" customHeight="1" x14ac:dyDescent="0.15">
      <c r="A50" s="3314" t="s">
        <v>168</v>
      </c>
      <c r="B50" s="3307" t="s">
        <v>284</v>
      </c>
      <c r="C50" s="258" t="s">
        <v>749</v>
      </c>
      <c r="D50" s="248">
        <v>30</v>
      </c>
    </row>
    <row r="51" spans="1:4" ht="15.75" customHeight="1" x14ac:dyDescent="0.15">
      <c r="A51" s="3314"/>
      <c r="B51" s="3308"/>
      <c r="C51" s="1129" t="s">
        <v>6862</v>
      </c>
      <c r="D51" s="1130">
        <v>105</v>
      </c>
    </row>
    <row r="52" spans="1:4" ht="15.75" customHeight="1" x14ac:dyDescent="0.15">
      <c r="A52" s="3314"/>
      <c r="B52" s="3309"/>
      <c r="C52" s="1129" t="s">
        <v>6869</v>
      </c>
      <c r="D52" s="1130">
        <v>106</v>
      </c>
    </row>
    <row r="53" spans="1:4" ht="15.75" customHeight="1" x14ac:dyDescent="0.15">
      <c r="A53" s="3314"/>
      <c r="B53" s="257" t="s">
        <v>44</v>
      </c>
      <c r="C53" s="241" t="s">
        <v>741</v>
      </c>
      <c r="D53" s="248">
        <v>31</v>
      </c>
    </row>
    <row r="54" spans="1:4" ht="15.75" customHeight="1" x14ac:dyDescent="0.15">
      <c r="A54" s="3314"/>
      <c r="B54" s="257" t="s">
        <v>45</v>
      </c>
      <c r="C54" s="241" t="s">
        <v>725</v>
      </c>
      <c r="D54" s="248">
        <v>32</v>
      </c>
    </row>
    <row r="55" spans="1:4" ht="15.75" customHeight="1" x14ac:dyDescent="0.15">
      <c r="A55" s="3314"/>
      <c r="B55" s="257" t="s">
        <v>46</v>
      </c>
      <c r="C55" s="241" t="s">
        <v>716</v>
      </c>
      <c r="D55" s="248">
        <v>33</v>
      </c>
    </row>
    <row r="56" spans="1:4" ht="15.75" customHeight="1" x14ac:dyDescent="0.15">
      <c r="A56" s="246"/>
      <c r="B56" s="246"/>
      <c r="C56" s="245"/>
      <c r="D56" s="244"/>
    </row>
    <row r="57" spans="1:4" ht="25.5" customHeight="1" x14ac:dyDescent="0.15">
      <c r="A57" s="251" t="s">
        <v>992</v>
      </c>
      <c r="B57" s="246"/>
      <c r="C57" s="256"/>
      <c r="D57" s="244"/>
    </row>
    <row r="58" spans="1:4" ht="17.25" customHeight="1" x14ac:dyDescent="0.15">
      <c r="A58" s="3312" t="s">
        <v>984</v>
      </c>
      <c r="B58" s="3301"/>
      <c r="C58" s="3310" t="s">
        <v>983</v>
      </c>
      <c r="D58" s="3302" t="s">
        <v>991</v>
      </c>
    </row>
    <row r="59" spans="1:4" ht="17.25" customHeight="1" x14ac:dyDescent="0.15">
      <c r="A59" s="255"/>
      <c r="B59" s="242" t="s">
        <v>623</v>
      </c>
      <c r="C59" s="3315"/>
      <c r="D59" s="3303"/>
    </row>
    <row r="60" spans="1:4" ht="17.25" customHeight="1" x14ac:dyDescent="0.15">
      <c r="A60" s="3314" t="s">
        <v>162</v>
      </c>
      <c r="B60" s="238" t="s">
        <v>693</v>
      </c>
      <c r="C60" s="252" t="s">
        <v>706</v>
      </c>
      <c r="D60" s="248">
        <v>34</v>
      </c>
    </row>
    <row r="61" spans="1:4" ht="17.25" customHeight="1" x14ac:dyDescent="0.15">
      <c r="A61" s="3314"/>
      <c r="B61" s="238" t="s">
        <v>704</v>
      </c>
      <c r="C61" s="252" t="s">
        <v>703</v>
      </c>
      <c r="D61" s="248">
        <v>35</v>
      </c>
    </row>
    <row r="62" spans="1:4" ht="34.5" customHeight="1" x14ac:dyDescent="0.15">
      <c r="A62" s="3314"/>
      <c r="B62" s="254" t="s">
        <v>988</v>
      </c>
      <c r="C62" s="252" t="s">
        <v>990</v>
      </c>
      <c r="D62" s="248">
        <v>36</v>
      </c>
    </row>
    <row r="63" spans="1:4" ht="32.25" customHeight="1" x14ac:dyDescent="0.15">
      <c r="A63" s="3314"/>
      <c r="B63" s="253" t="s">
        <v>987</v>
      </c>
      <c r="C63" s="252" t="s">
        <v>989</v>
      </c>
      <c r="D63" s="248">
        <v>37</v>
      </c>
    </row>
    <row r="64" spans="1:4" ht="17.25" customHeight="1" x14ac:dyDescent="0.15">
      <c r="A64" s="3314"/>
      <c r="B64" s="238" t="s">
        <v>654</v>
      </c>
      <c r="C64" s="252" t="s">
        <v>695</v>
      </c>
      <c r="D64" s="248">
        <v>38</v>
      </c>
    </row>
    <row r="65" spans="1:4" ht="17.25" customHeight="1" x14ac:dyDescent="0.15">
      <c r="A65" s="3314" t="s">
        <v>168</v>
      </c>
      <c r="B65" s="3316" t="s">
        <v>693</v>
      </c>
      <c r="C65" s="252" t="s">
        <v>692</v>
      </c>
      <c r="D65" s="248">
        <v>39</v>
      </c>
    </row>
    <row r="66" spans="1:4" ht="17.25" customHeight="1" x14ac:dyDescent="0.15">
      <c r="A66" s="3314"/>
      <c r="B66" s="3316"/>
      <c r="C66" s="252" t="s">
        <v>690</v>
      </c>
      <c r="D66" s="248">
        <v>40</v>
      </c>
    </row>
    <row r="67" spans="1:4" ht="17.25" customHeight="1" x14ac:dyDescent="0.15">
      <c r="A67" s="3314"/>
      <c r="B67" s="3316"/>
      <c r="C67" s="252" t="s">
        <v>688</v>
      </c>
      <c r="D67" s="248">
        <v>41</v>
      </c>
    </row>
    <row r="68" spans="1:4" ht="17.25" customHeight="1" x14ac:dyDescent="0.15">
      <c r="A68" s="3314"/>
      <c r="B68" s="3316" t="s">
        <v>339</v>
      </c>
      <c r="C68" s="252" t="s">
        <v>682</v>
      </c>
      <c r="D68" s="248">
        <v>42</v>
      </c>
    </row>
    <row r="69" spans="1:4" ht="17.25" customHeight="1" x14ac:dyDescent="0.15">
      <c r="A69" s="3314"/>
      <c r="B69" s="3316"/>
      <c r="C69" s="252" t="s">
        <v>680</v>
      </c>
      <c r="D69" s="248">
        <v>43</v>
      </c>
    </row>
    <row r="70" spans="1:4" ht="17.25" customHeight="1" x14ac:dyDescent="0.15">
      <c r="A70" s="3314"/>
      <c r="B70" s="3316"/>
      <c r="C70" s="252" t="s">
        <v>676</v>
      </c>
      <c r="D70" s="248">
        <v>44</v>
      </c>
    </row>
    <row r="71" spans="1:4" ht="17.25" customHeight="1" x14ac:dyDescent="0.15">
      <c r="A71" s="3314"/>
      <c r="B71" s="3314" t="s">
        <v>988</v>
      </c>
      <c r="C71" s="252" t="s">
        <v>669</v>
      </c>
      <c r="D71" s="248">
        <v>45</v>
      </c>
    </row>
    <row r="72" spans="1:4" ht="17.25" customHeight="1" x14ac:dyDescent="0.15">
      <c r="A72" s="3314"/>
      <c r="B72" s="3314"/>
      <c r="C72" s="252" t="s">
        <v>666</v>
      </c>
      <c r="D72" s="248">
        <v>46</v>
      </c>
    </row>
    <row r="73" spans="1:4" ht="17.25" customHeight="1" x14ac:dyDescent="0.15">
      <c r="A73" s="3314"/>
      <c r="B73" s="3314"/>
      <c r="C73" s="252" t="s">
        <v>664</v>
      </c>
      <c r="D73" s="248">
        <v>47</v>
      </c>
    </row>
    <row r="74" spans="1:4" ht="17.25" customHeight="1" x14ac:dyDescent="0.15">
      <c r="A74" s="3314"/>
      <c r="B74" s="3317" t="s">
        <v>987</v>
      </c>
      <c r="C74" s="252" t="s">
        <v>659</v>
      </c>
      <c r="D74" s="248">
        <v>48</v>
      </c>
    </row>
    <row r="75" spans="1:4" ht="17.25" customHeight="1" x14ac:dyDescent="0.15">
      <c r="A75" s="3314"/>
      <c r="B75" s="3317"/>
      <c r="C75" s="252" t="s">
        <v>986</v>
      </c>
      <c r="D75" s="248">
        <v>49</v>
      </c>
    </row>
    <row r="76" spans="1:4" ht="17.25" customHeight="1" x14ac:dyDescent="0.15">
      <c r="A76" s="3314"/>
      <c r="B76" s="241" t="s">
        <v>654</v>
      </c>
      <c r="C76" s="252" t="s">
        <v>653</v>
      </c>
      <c r="D76" s="248">
        <v>50</v>
      </c>
    </row>
    <row r="77" spans="1:4" ht="17.25" customHeight="1" x14ac:dyDescent="0.15">
      <c r="A77" s="3299" t="s">
        <v>170</v>
      </c>
      <c r="B77" s="3300"/>
      <c r="C77" s="238" t="s">
        <v>651</v>
      </c>
      <c r="D77" s="248">
        <v>51</v>
      </c>
    </row>
    <row r="78" spans="1:4" ht="17.25" customHeight="1" x14ac:dyDescent="0.15">
      <c r="A78" s="246"/>
      <c r="B78" s="246"/>
      <c r="C78" s="245"/>
      <c r="D78" s="244"/>
    </row>
    <row r="79" spans="1:4" ht="17.25" customHeight="1" x14ac:dyDescent="0.15">
      <c r="A79" s="251" t="s">
        <v>985</v>
      </c>
      <c r="B79" s="250"/>
      <c r="C79" s="245"/>
      <c r="D79" s="244"/>
    </row>
    <row r="80" spans="1:4" ht="17.25" customHeight="1" x14ac:dyDescent="0.15">
      <c r="A80" s="3301" t="s">
        <v>984</v>
      </c>
      <c r="B80" s="3301"/>
      <c r="C80" s="249" t="s">
        <v>983</v>
      </c>
      <c r="D80" s="248" t="s">
        <v>979</v>
      </c>
    </row>
    <row r="81" spans="1:4" ht="17.25" customHeight="1" x14ac:dyDescent="0.15">
      <c r="A81" s="3314" t="s">
        <v>982</v>
      </c>
      <c r="B81" s="3314"/>
      <c r="C81" s="238" t="s">
        <v>642</v>
      </c>
      <c r="D81" s="248">
        <v>52</v>
      </c>
    </row>
    <row r="82" spans="1:4" ht="17.25" customHeight="1" x14ac:dyDescent="0.15">
      <c r="A82" s="3314"/>
      <c r="B82" s="3314"/>
      <c r="C82" s="238" t="s">
        <v>640</v>
      </c>
      <c r="D82" s="248">
        <v>53</v>
      </c>
    </row>
    <row r="83" spans="1:4" ht="17.25" customHeight="1" x14ac:dyDescent="0.15">
      <c r="A83" s="3314"/>
      <c r="B83" s="3314"/>
      <c r="C83" s="238" t="s">
        <v>638</v>
      </c>
      <c r="D83" s="248">
        <v>54</v>
      </c>
    </row>
    <row r="84" spans="1:4" ht="17.25" customHeight="1" x14ac:dyDescent="0.15">
      <c r="A84" s="3314"/>
      <c r="B84" s="3314"/>
      <c r="C84" s="238" t="s">
        <v>636</v>
      </c>
      <c r="D84" s="248">
        <v>55</v>
      </c>
    </row>
    <row r="85" spans="1:4" ht="17.25" customHeight="1" x14ac:dyDescent="0.15">
      <c r="A85" s="3314"/>
      <c r="B85" s="3314"/>
      <c r="C85" s="238" t="s">
        <v>634</v>
      </c>
      <c r="D85" s="248">
        <v>56</v>
      </c>
    </row>
    <row r="86" spans="1:4" ht="17.25" customHeight="1" x14ac:dyDescent="0.15">
      <c r="A86" s="3314"/>
      <c r="B86" s="3314"/>
      <c r="C86" s="238" t="s">
        <v>981</v>
      </c>
      <c r="D86" s="248">
        <v>57</v>
      </c>
    </row>
    <row r="87" spans="1:4" ht="17.25" customHeight="1" x14ac:dyDescent="0.15">
      <c r="A87" s="3314"/>
      <c r="B87" s="3314"/>
      <c r="C87" s="238" t="s">
        <v>980</v>
      </c>
      <c r="D87" s="248">
        <v>58</v>
      </c>
    </row>
    <row r="88" spans="1:4" ht="17.25" customHeight="1" x14ac:dyDescent="0.15">
      <c r="A88" s="3314"/>
      <c r="B88" s="3314"/>
      <c r="C88" s="238" t="s">
        <v>4746</v>
      </c>
      <c r="D88" s="1014" t="s">
        <v>6775</v>
      </c>
    </row>
    <row r="89" spans="1:4" ht="17.25" customHeight="1" x14ac:dyDescent="0.15">
      <c r="A89" s="3314"/>
      <c r="B89" s="3314"/>
      <c r="C89" s="238" t="s">
        <v>4747</v>
      </c>
      <c r="D89" s="1014" t="s">
        <v>6776</v>
      </c>
    </row>
    <row r="90" spans="1:4" ht="17.25" customHeight="1" x14ac:dyDescent="0.15">
      <c r="A90" s="3314"/>
      <c r="B90" s="3314"/>
      <c r="C90" s="238" t="s">
        <v>183</v>
      </c>
      <c r="D90" s="248">
        <v>59</v>
      </c>
    </row>
    <row r="91" spans="1:4" ht="17.25" customHeight="1" x14ac:dyDescent="0.15">
      <c r="A91" s="3314"/>
      <c r="B91" s="3314"/>
      <c r="C91" s="238" t="s">
        <v>4628</v>
      </c>
      <c r="D91" s="248">
        <v>60</v>
      </c>
    </row>
    <row r="92" spans="1:4" ht="17.25" customHeight="1" x14ac:dyDescent="0.15">
      <c r="A92" s="246"/>
      <c r="B92" s="246"/>
      <c r="C92" s="245"/>
      <c r="D92" s="244"/>
    </row>
    <row r="93" spans="1:4" ht="30.75" customHeight="1" x14ac:dyDescent="0.15">
      <c r="A93" s="247" t="s">
        <v>628</v>
      </c>
      <c r="B93" s="246"/>
      <c r="C93" s="245"/>
      <c r="D93" s="244"/>
    </row>
    <row r="94" spans="1:4" ht="7.5" customHeight="1" x14ac:dyDescent="0.15">
      <c r="A94" s="246"/>
      <c r="B94" s="246"/>
      <c r="C94" s="245"/>
      <c r="D94" s="244"/>
    </row>
    <row r="95" spans="1:4" ht="17.25" customHeight="1" x14ac:dyDescent="0.15">
      <c r="A95" s="3310" t="s">
        <v>99</v>
      </c>
      <c r="B95" s="3311"/>
      <c r="C95" s="3312" t="s">
        <v>100</v>
      </c>
      <c r="D95" s="3302" t="s">
        <v>979</v>
      </c>
    </row>
    <row r="96" spans="1:4" ht="17.25" customHeight="1" x14ac:dyDescent="0.15">
      <c r="A96" s="243"/>
      <c r="B96" s="242" t="s">
        <v>176</v>
      </c>
      <c r="C96" s="3313"/>
      <c r="D96" s="3303"/>
    </row>
    <row r="97" spans="1:4" ht="17.25" customHeight="1" x14ac:dyDescent="0.15">
      <c r="A97" s="3304" t="s">
        <v>168</v>
      </c>
      <c r="B97" s="3307" t="s">
        <v>44</v>
      </c>
      <c r="C97" s="241" t="s">
        <v>621</v>
      </c>
      <c r="D97" s="237">
        <v>61</v>
      </c>
    </row>
    <row r="98" spans="1:4" ht="17.25" customHeight="1" x14ac:dyDescent="0.15">
      <c r="A98" s="3305"/>
      <c r="B98" s="3308"/>
      <c r="C98" s="240" t="s">
        <v>614</v>
      </c>
      <c r="D98" s="237">
        <v>62</v>
      </c>
    </row>
    <row r="99" spans="1:4" ht="17.25" customHeight="1" x14ac:dyDescent="0.15">
      <c r="A99" s="3305"/>
      <c r="B99" s="3307" t="s">
        <v>45</v>
      </c>
      <c r="C99" s="240" t="s">
        <v>610</v>
      </c>
      <c r="D99" s="237">
        <v>63</v>
      </c>
    </row>
    <row r="100" spans="1:4" ht="17.25" customHeight="1" x14ac:dyDescent="0.15">
      <c r="A100" s="3305"/>
      <c r="B100" s="3308"/>
      <c r="C100" s="238" t="s">
        <v>606</v>
      </c>
      <c r="D100" s="237">
        <v>64</v>
      </c>
    </row>
    <row r="101" spans="1:4" ht="17.25" customHeight="1" x14ac:dyDescent="0.15">
      <c r="A101" s="3305"/>
      <c r="B101" s="3307" t="s">
        <v>46</v>
      </c>
      <c r="C101" s="239" t="s">
        <v>602</v>
      </c>
      <c r="D101" s="237">
        <v>65</v>
      </c>
    </row>
    <row r="102" spans="1:4" ht="17.25" customHeight="1" x14ac:dyDescent="0.15">
      <c r="A102" s="3306"/>
      <c r="B102" s="3309"/>
      <c r="C102" s="238" t="s">
        <v>596</v>
      </c>
      <c r="D102" s="237">
        <v>66</v>
      </c>
    </row>
  </sheetData>
  <mergeCells count="36">
    <mergeCell ref="A11:B11"/>
    <mergeCell ref="A1:D1"/>
    <mergeCell ref="A31:B31"/>
    <mergeCell ref="A32:B38"/>
    <mergeCell ref="A8:B8"/>
    <mergeCell ref="A12:A27"/>
    <mergeCell ref="B19:B21"/>
    <mergeCell ref="B22:B24"/>
    <mergeCell ref="B25:B27"/>
    <mergeCell ref="A9:A10"/>
    <mergeCell ref="B12:B18"/>
    <mergeCell ref="A43:B43"/>
    <mergeCell ref="B44:B47"/>
    <mergeCell ref="A50:A55"/>
    <mergeCell ref="D58:D59"/>
    <mergeCell ref="A44:A48"/>
    <mergeCell ref="A49:B49"/>
    <mergeCell ref="B50:B52"/>
    <mergeCell ref="A60:A64"/>
    <mergeCell ref="A58:B58"/>
    <mergeCell ref="C58:C59"/>
    <mergeCell ref="A65:A76"/>
    <mergeCell ref="B65:B67"/>
    <mergeCell ref="B68:B70"/>
    <mergeCell ref="B74:B75"/>
    <mergeCell ref="B71:B73"/>
    <mergeCell ref="A77:B77"/>
    <mergeCell ref="A80:B80"/>
    <mergeCell ref="D95:D96"/>
    <mergeCell ref="A97:A102"/>
    <mergeCell ref="B97:B98"/>
    <mergeCell ref="B99:B100"/>
    <mergeCell ref="B101:B102"/>
    <mergeCell ref="A95:B95"/>
    <mergeCell ref="C95:C96"/>
    <mergeCell ref="A81:B91"/>
  </mergeCells>
  <phoneticPr fontId="7"/>
  <pageMargins left="0.7" right="0.7" top="0.75" bottom="0.75" header="0.3" footer="0.3"/>
  <pageSetup paperSize="9" orientation="portrait" r:id="rId1"/>
  <rowBreaks count="1" manualBreakCount="1">
    <brk id="56"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5"/>
  <sheetViews>
    <sheetView showGridLines="0" view="pageBreakPreview" zoomScale="68" zoomScaleNormal="100" zoomScaleSheetLayoutView="70" workbookViewId="0">
      <selection sqref="A1:F1"/>
    </sheetView>
  </sheetViews>
  <sheetFormatPr defaultColWidth="9" defaultRowHeight="13.5" x14ac:dyDescent="0.15"/>
  <cols>
    <col min="1" max="1" width="17.5" style="138" customWidth="1"/>
    <col min="2" max="2" width="20.875" style="138" customWidth="1"/>
    <col min="3" max="3" width="27.125" style="138" customWidth="1"/>
    <col min="4" max="4" width="51.875" style="139" customWidth="1"/>
    <col min="5" max="5" width="17.125" style="138" bestFit="1" customWidth="1"/>
    <col min="6" max="6" width="95.5" style="138" customWidth="1"/>
    <col min="7" max="16384" width="9" style="138"/>
  </cols>
  <sheetData>
    <row r="1" spans="1:6" ht="31.5" customHeight="1" x14ac:dyDescent="0.15">
      <c r="A1" s="3375" t="s">
        <v>834</v>
      </c>
      <c r="B1" s="3375"/>
      <c r="C1" s="3375"/>
      <c r="D1" s="3375"/>
      <c r="E1" s="3375"/>
      <c r="F1" s="3375"/>
    </row>
    <row r="2" spans="1:6" ht="22.5" customHeight="1" x14ac:dyDescent="0.15"/>
    <row r="3" spans="1:6" ht="19.5" customHeight="1" x14ac:dyDescent="0.15">
      <c r="B3" s="152"/>
      <c r="D3" s="156"/>
      <c r="E3" s="187" t="s">
        <v>833</v>
      </c>
    </row>
    <row r="4" spans="1:6" ht="19.5" customHeight="1" x14ac:dyDescent="0.15">
      <c r="B4" s="186"/>
      <c r="D4" s="156" t="s">
        <v>247</v>
      </c>
      <c r="E4" s="185">
        <v>200</v>
      </c>
    </row>
    <row r="5" spans="1:6" ht="19.5" customHeight="1" x14ac:dyDescent="0.15">
      <c r="B5" s="186"/>
      <c r="D5" s="156" t="s">
        <v>832</v>
      </c>
      <c r="E5" s="185">
        <v>300</v>
      </c>
    </row>
    <row r="6" spans="1:6" ht="19.5" customHeight="1" x14ac:dyDescent="0.15">
      <c r="A6" s="153" t="s">
        <v>831</v>
      </c>
      <c r="B6" s="140"/>
      <c r="C6" s="160"/>
      <c r="D6" s="175"/>
      <c r="E6" s="174"/>
      <c r="F6" s="140"/>
    </row>
    <row r="7" spans="1:6" ht="19.5" customHeight="1" x14ac:dyDescent="0.15">
      <c r="A7" s="160" t="s">
        <v>830</v>
      </c>
      <c r="B7" s="140"/>
      <c r="C7" s="160"/>
      <c r="D7" s="175"/>
      <c r="E7" s="174"/>
      <c r="F7" s="140"/>
    </row>
    <row r="8" spans="1:6" ht="19.5" customHeight="1" x14ac:dyDescent="0.15">
      <c r="A8" s="171" t="s">
        <v>235</v>
      </c>
      <c r="B8" s="3361" t="s">
        <v>627</v>
      </c>
      <c r="C8" s="3362"/>
      <c r="D8" s="148" t="s">
        <v>99</v>
      </c>
      <c r="E8" s="158" t="s">
        <v>625</v>
      </c>
      <c r="F8" s="171" t="s">
        <v>624</v>
      </c>
    </row>
    <row r="9" spans="1:6" ht="19.5" customHeight="1" x14ac:dyDescent="0.15">
      <c r="A9" s="3376" t="s">
        <v>829</v>
      </c>
      <c r="B9" s="3377" t="s">
        <v>828</v>
      </c>
      <c r="C9" s="3343" t="s">
        <v>827</v>
      </c>
      <c r="D9" s="3379" t="s">
        <v>273</v>
      </c>
      <c r="E9" s="3381">
        <v>1</v>
      </c>
      <c r="F9" s="166" t="s">
        <v>826</v>
      </c>
    </row>
    <row r="10" spans="1:6" ht="19.5" customHeight="1" x14ac:dyDescent="0.15">
      <c r="A10" s="3376"/>
      <c r="B10" s="3378"/>
      <c r="C10" s="3345"/>
      <c r="D10" s="3380"/>
      <c r="E10" s="3382"/>
      <c r="F10" s="180" t="s">
        <v>825</v>
      </c>
    </row>
    <row r="11" spans="1:6" ht="19.5" customHeight="1" x14ac:dyDescent="0.15">
      <c r="A11" s="3376"/>
      <c r="B11" s="3378"/>
      <c r="C11" s="162" t="s">
        <v>162</v>
      </c>
      <c r="D11" s="183" t="s">
        <v>754</v>
      </c>
      <c r="E11" s="181">
        <v>2</v>
      </c>
      <c r="F11" s="163" t="s">
        <v>754</v>
      </c>
    </row>
    <row r="12" spans="1:6" ht="40.5" customHeight="1" x14ac:dyDescent="0.15">
      <c r="A12" s="3376"/>
      <c r="B12" s="3383" t="s">
        <v>104</v>
      </c>
      <c r="C12" s="3384"/>
      <c r="D12" s="162" t="s">
        <v>824</v>
      </c>
      <c r="E12" s="181">
        <v>3</v>
      </c>
      <c r="F12" s="184" t="s">
        <v>823</v>
      </c>
    </row>
    <row r="13" spans="1:6" ht="19.5" customHeight="1" x14ac:dyDescent="0.15">
      <c r="A13" s="3376"/>
      <c r="B13" s="3331" t="s">
        <v>168</v>
      </c>
      <c r="C13" s="3334" t="s">
        <v>822</v>
      </c>
      <c r="D13" s="183" t="s">
        <v>821</v>
      </c>
      <c r="E13" s="181">
        <v>4</v>
      </c>
      <c r="F13" s="163" t="s">
        <v>820</v>
      </c>
    </row>
    <row r="14" spans="1:6" ht="19.5" customHeight="1" x14ac:dyDescent="0.15">
      <c r="A14" s="3376"/>
      <c r="B14" s="3378"/>
      <c r="C14" s="3335"/>
      <c r="D14" s="3387" t="s">
        <v>819</v>
      </c>
      <c r="E14" s="3381">
        <v>5</v>
      </c>
      <c r="F14" s="166" t="s">
        <v>818</v>
      </c>
    </row>
    <row r="15" spans="1:6" ht="19.5" customHeight="1" x14ac:dyDescent="0.15">
      <c r="A15" s="3376"/>
      <c r="B15" s="3378"/>
      <c r="C15" s="3335"/>
      <c r="D15" s="3388"/>
      <c r="E15" s="3382"/>
      <c r="F15" s="180" t="s">
        <v>817</v>
      </c>
    </row>
    <row r="16" spans="1:6" ht="19.5" customHeight="1" x14ac:dyDescent="0.15">
      <c r="A16" s="3376"/>
      <c r="B16" s="3378"/>
      <c r="C16" s="3335"/>
      <c r="D16" s="3379" t="s">
        <v>816</v>
      </c>
      <c r="E16" s="3381">
        <v>6</v>
      </c>
      <c r="F16" s="168" t="s">
        <v>815</v>
      </c>
    </row>
    <row r="17" spans="1:6" ht="19.5" customHeight="1" x14ac:dyDescent="0.15">
      <c r="A17" s="3376"/>
      <c r="B17" s="3378"/>
      <c r="C17" s="3335"/>
      <c r="D17" s="3380"/>
      <c r="E17" s="3382"/>
      <c r="F17" s="165" t="s">
        <v>814</v>
      </c>
    </row>
    <row r="18" spans="1:6" ht="19.5" customHeight="1" x14ac:dyDescent="0.15">
      <c r="A18" s="3376"/>
      <c r="B18" s="3378"/>
      <c r="C18" s="3335"/>
      <c r="D18" s="1131" t="s">
        <v>6870</v>
      </c>
      <c r="E18" s="1132">
        <v>101</v>
      </c>
      <c r="F18" s="1133" t="s">
        <v>6865</v>
      </c>
    </row>
    <row r="19" spans="1:6" ht="19.5" customHeight="1" x14ac:dyDescent="0.15">
      <c r="A19" s="3376"/>
      <c r="B19" s="3378"/>
      <c r="C19" s="3335"/>
      <c r="D19" s="1134" t="s">
        <v>6866</v>
      </c>
      <c r="E19" s="1132">
        <v>102</v>
      </c>
      <c r="F19" s="1135" t="s">
        <v>6871</v>
      </c>
    </row>
    <row r="20" spans="1:6" ht="19.5" customHeight="1" x14ac:dyDescent="0.15">
      <c r="A20" s="3376"/>
      <c r="B20" s="3378"/>
      <c r="C20" s="3335"/>
      <c r="D20" s="1136" t="s">
        <v>6867</v>
      </c>
      <c r="E20" s="1132">
        <v>103</v>
      </c>
      <c r="F20" s="1133" t="s">
        <v>6867</v>
      </c>
    </row>
    <row r="21" spans="1:6" ht="19.5" customHeight="1" x14ac:dyDescent="0.15">
      <c r="A21" s="3376"/>
      <c r="B21" s="3378"/>
      <c r="C21" s="3336"/>
      <c r="D21" s="1137" t="s">
        <v>6872</v>
      </c>
      <c r="E21" s="1132">
        <v>104</v>
      </c>
      <c r="F21" s="1133" t="s">
        <v>6872</v>
      </c>
    </row>
    <row r="22" spans="1:6" ht="19.5" customHeight="1" x14ac:dyDescent="0.15">
      <c r="A22" s="3376"/>
      <c r="B22" s="3378"/>
      <c r="C22" s="3358" t="s">
        <v>813</v>
      </c>
      <c r="D22" s="3387" t="s">
        <v>812</v>
      </c>
      <c r="E22" s="3381">
        <v>7</v>
      </c>
      <c r="F22" s="166" t="s">
        <v>811</v>
      </c>
    </row>
    <row r="23" spans="1:6" ht="19.5" customHeight="1" x14ac:dyDescent="0.15">
      <c r="A23" s="3376"/>
      <c r="B23" s="3378"/>
      <c r="C23" s="3359"/>
      <c r="D23" s="3388"/>
      <c r="E23" s="3382"/>
      <c r="F23" s="180" t="s">
        <v>810</v>
      </c>
    </row>
    <row r="24" spans="1:6" ht="19.5" customHeight="1" x14ac:dyDescent="0.15">
      <c r="A24" s="3376"/>
      <c r="B24" s="3378"/>
      <c r="C24" s="3359"/>
      <c r="D24" s="3379" t="s">
        <v>809</v>
      </c>
      <c r="E24" s="3381">
        <v>8</v>
      </c>
      <c r="F24" s="168" t="s">
        <v>808</v>
      </c>
    </row>
    <row r="25" spans="1:6" ht="19.5" customHeight="1" x14ac:dyDescent="0.15">
      <c r="A25" s="3376"/>
      <c r="B25" s="3378"/>
      <c r="C25" s="3359"/>
      <c r="D25" s="3380"/>
      <c r="E25" s="3382"/>
      <c r="F25" s="165" t="s">
        <v>807</v>
      </c>
    </row>
    <row r="26" spans="1:6" ht="19.5" customHeight="1" x14ac:dyDescent="0.15">
      <c r="A26" s="3376"/>
      <c r="B26" s="3378"/>
      <c r="C26" s="3359"/>
      <c r="D26" s="3379" t="s">
        <v>806</v>
      </c>
      <c r="E26" s="3381">
        <v>9</v>
      </c>
      <c r="F26" s="166" t="s">
        <v>805</v>
      </c>
    </row>
    <row r="27" spans="1:6" ht="19.5" customHeight="1" x14ac:dyDescent="0.15">
      <c r="A27" s="3376"/>
      <c r="B27" s="3378"/>
      <c r="C27" s="3359"/>
      <c r="D27" s="3386"/>
      <c r="E27" s="3389"/>
      <c r="F27" s="167" t="s">
        <v>804</v>
      </c>
    </row>
    <row r="28" spans="1:6" ht="19.5" customHeight="1" x14ac:dyDescent="0.15">
      <c r="A28" s="3376"/>
      <c r="B28" s="3378"/>
      <c r="C28" s="3360"/>
      <c r="D28" s="3380"/>
      <c r="E28" s="3382"/>
      <c r="F28" s="180" t="s">
        <v>790</v>
      </c>
    </row>
    <row r="29" spans="1:6" ht="19.5" customHeight="1" x14ac:dyDescent="0.15">
      <c r="A29" s="3376"/>
      <c r="B29" s="3378"/>
      <c r="C29" s="3384" t="s">
        <v>803</v>
      </c>
      <c r="D29" s="182" t="s">
        <v>802</v>
      </c>
      <c r="E29" s="181">
        <v>10</v>
      </c>
      <c r="F29" s="163" t="s">
        <v>801</v>
      </c>
    </row>
    <row r="30" spans="1:6" ht="19.5" customHeight="1" x14ac:dyDescent="0.15">
      <c r="A30" s="3376"/>
      <c r="B30" s="3378"/>
      <c r="C30" s="3384"/>
      <c r="D30" s="182" t="s">
        <v>800</v>
      </c>
      <c r="E30" s="181">
        <v>11</v>
      </c>
      <c r="F30" s="170" t="s">
        <v>799</v>
      </c>
    </row>
    <row r="31" spans="1:6" ht="19.5" customHeight="1" x14ac:dyDescent="0.15">
      <c r="A31" s="3376"/>
      <c r="B31" s="3378"/>
      <c r="C31" s="3384"/>
      <c r="D31" s="182" t="s">
        <v>798</v>
      </c>
      <c r="E31" s="181">
        <v>12</v>
      </c>
      <c r="F31" s="163" t="s">
        <v>798</v>
      </c>
    </row>
    <row r="32" spans="1:6" ht="19.5" customHeight="1" x14ac:dyDescent="0.15">
      <c r="A32" s="3376"/>
      <c r="B32" s="3378"/>
      <c r="C32" s="3358" t="s">
        <v>46</v>
      </c>
      <c r="D32" s="182" t="s">
        <v>797</v>
      </c>
      <c r="E32" s="181">
        <v>13</v>
      </c>
      <c r="F32" s="170" t="s">
        <v>796</v>
      </c>
    </row>
    <row r="33" spans="1:6" ht="19.5" customHeight="1" x14ac:dyDescent="0.15">
      <c r="A33" s="3376"/>
      <c r="B33" s="3378"/>
      <c r="C33" s="3359"/>
      <c r="D33" s="182" t="s">
        <v>795</v>
      </c>
      <c r="E33" s="181">
        <v>14</v>
      </c>
      <c r="F33" s="163" t="s">
        <v>794</v>
      </c>
    </row>
    <row r="34" spans="1:6" ht="19.5" customHeight="1" x14ac:dyDescent="0.15">
      <c r="A34" s="3376"/>
      <c r="B34" s="3378"/>
      <c r="C34" s="3359"/>
      <c r="D34" s="3379" t="s">
        <v>793</v>
      </c>
      <c r="E34" s="3381">
        <v>15</v>
      </c>
      <c r="F34" s="166" t="s">
        <v>792</v>
      </c>
    </row>
    <row r="35" spans="1:6" ht="19.5" customHeight="1" x14ac:dyDescent="0.15">
      <c r="A35" s="3376"/>
      <c r="B35" s="3378"/>
      <c r="C35" s="3359"/>
      <c r="D35" s="3386"/>
      <c r="E35" s="3389"/>
      <c r="F35" s="167" t="s">
        <v>791</v>
      </c>
    </row>
    <row r="36" spans="1:6" ht="19.5" customHeight="1" x14ac:dyDescent="0.15">
      <c r="A36" s="3376"/>
      <c r="B36" s="3378"/>
      <c r="C36" s="3359"/>
      <c r="D36" s="3386"/>
      <c r="E36" s="3389"/>
      <c r="F36" s="167" t="s">
        <v>790</v>
      </c>
    </row>
    <row r="37" spans="1:6" ht="19.5" customHeight="1" x14ac:dyDescent="0.15">
      <c r="A37" s="3376"/>
      <c r="B37" s="3378"/>
      <c r="C37" s="3360"/>
      <c r="D37" s="3380"/>
      <c r="E37" s="3382"/>
      <c r="F37" s="180" t="s">
        <v>789</v>
      </c>
    </row>
    <row r="38" spans="1:6" ht="19.5" customHeight="1" x14ac:dyDescent="0.15">
      <c r="A38" s="3376"/>
      <c r="B38" s="3378"/>
      <c r="C38" s="3334" t="s">
        <v>119</v>
      </c>
      <c r="D38" s="3387" t="s">
        <v>788</v>
      </c>
      <c r="E38" s="3340">
        <v>16</v>
      </c>
      <c r="F38" s="168" t="s">
        <v>787</v>
      </c>
    </row>
    <row r="39" spans="1:6" ht="19.5" customHeight="1" x14ac:dyDescent="0.15">
      <c r="A39" s="3376"/>
      <c r="B39" s="3385"/>
      <c r="C39" s="3336"/>
      <c r="D39" s="3388"/>
      <c r="E39" s="3342"/>
      <c r="F39" s="165" t="s">
        <v>786</v>
      </c>
    </row>
    <row r="40" spans="1:6" ht="15" customHeight="1" x14ac:dyDescent="0.15">
      <c r="B40" s="179"/>
      <c r="C40" s="179"/>
      <c r="D40" s="178"/>
      <c r="E40" s="177"/>
    </row>
    <row r="41" spans="1:6" ht="15" customHeight="1" x14ac:dyDescent="0.15">
      <c r="A41" s="160" t="s">
        <v>785</v>
      </c>
      <c r="B41" s="140"/>
      <c r="C41" s="176"/>
      <c r="D41" s="175"/>
      <c r="E41" s="174"/>
      <c r="F41" s="140"/>
    </row>
    <row r="42" spans="1:6" ht="19.5" customHeight="1" x14ac:dyDescent="0.15">
      <c r="A42" s="171" t="s">
        <v>235</v>
      </c>
      <c r="B42" s="3361" t="s">
        <v>627</v>
      </c>
      <c r="C42" s="3362"/>
      <c r="D42" s="148" t="s">
        <v>99</v>
      </c>
      <c r="E42" s="158" t="s">
        <v>625</v>
      </c>
      <c r="F42" s="171" t="s">
        <v>624</v>
      </c>
    </row>
    <row r="43" spans="1:6" ht="19.5" customHeight="1" x14ac:dyDescent="0.15">
      <c r="A43" s="3346" t="s">
        <v>784</v>
      </c>
      <c r="B43" s="3383" t="s">
        <v>783</v>
      </c>
      <c r="C43" s="3384"/>
      <c r="D43" s="172" t="s">
        <v>782</v>
      </c>
      <c r="E43" s="155">
        <v>17</v>
      </c>
      <c r="F43" s="163" t="s">
        <v>781</v>
      </c>
    </row>
    <row r="44" spans="1:6" ht="19.5" customHeight="1" x14ac:dyDescent="0.15">
      <c r="A44" s="3346"/>
      <c r="B44" s="3383"/>
      <c r="C44" s="3384"/>
      <c r="D44" s="172" t="s">
        <v>780</v>
      </c>
      <c r="E44" s="155">
        <v>18</v>
      </c>
      <c r="F44" s="163" t="s">
        <v>779</v>
      </c>
    </row>
    <row r="45" spans="1:6" ht="19.5" customHeight="1" x14ac:dyDescent="0.15">
      <c r="A45" s="3346"/>
      <c r="B45" s="3383"/>
      <c r="C45" s="3384"/>
      <c r="D45" s="172" t="s">
        <v>778</v>
      </c>
      <c r="E45" s="155">
        <v>19</v>
      </c>
      <c r="F45" s="163" t="s">
        <v>777</v>
      </c>
    </row>
    <row r="46" spans="1:6" ht="19.5" customHeight="1" x14ac:dyDescent="0.15">
      <c r="A46" s="3346"/>
      <c r="B46" s="3383"/>
      <c r="C46" s="3384"/>
      <c r="D46" s="172" t="s">
        <v>776</v>
      </c>
      <c r="E46" s="155">
        <v>20</v>
      </c>
      <c r="F46" s="173" t="s">
        <v>775</v>
      </c>
    </row>
    <row r="47" spans="1:6" ht="19.5" customHeight="1" x14ac:dyDescent="0.15">
      <c r="A47" s="3346"/>
      <c r="B47" s="3383"/>
      <c r="C47" s="3384"/>
      <c r="D47" s="172" t="s">
        <v>774</v>
      </c>
      <c r="E47" s="155">
        <v>21</v>
      </c>
      <c r="F47" s="163" t="s">
        <v>773</v>
      </c>
    </row>
    <row r="48" spans="1:6" ht="19.5" customHeight="1" x14ac:dyDescent="0.15">
      <c r="A48" s="3346"/>
      <c r="B48" s="3383"/>
      <c r="C48" s="3384"/>
      <c r="D48" s="172" t="s">
        <v>772</v>
      </c>
      <c r="E48" s="155">
        <v>22</v>
      </c>
      <c r="F48" s="163" t="s">
        <v>771</v>
      </c>
    </row>
    <row r="49" spans="1:6" ht="19.5" customHeight="1" x14ac:dyDescent="0.15">
      <c r="A49" s="3346"/>
      <c r="B49" s="3383"/>
      <c r="C49" s="3384"/>
      <c r="D49" s="172" t="s">
        <v>770</v>
      </c>
      <c r="E49" s="155">
        <v>23</v>
      </c>
      <c r="F49" s="154" t="s">
        <v>246</v>
      </c>
    </row>
    <row r="50" spans="1:6" ht="15" customHeight="1" x14ac:dyDescent="0.15">
      <c r="B50" s="152"/>
      <c r="C50" s="152"/>
      <c r="D50" s="151"/>
      <c r="E50" s="150"/>
    </row>
    <row r="51" spans="1:6" ht="19.5" customHeight="1" x14ac:dyDescent="0.15">
      <c r="A51" s="153" t="s">
        <v>769</v>
      </c>
      <c r="C51" s="152"/>
      <c r="D51" s="151"/>
      <c r="E51" s="150"/>
    </row>
    <row r="52" spans="1:6" ht="19.5" customHeight="1" x14ac:dyDescent="0.15">
      <c r="A52" s="160" t="s">
        <v>768</v>
      </c>
      <c r="C52" s="152"/>
      <c r="D52" s="151"/>
      <c r="E52" s="150"/>
    </row>
    <row r="53" spans="1:6" ht="18.75" x14ac:dyDescent="0.15">
      <c r="A53" s="171" t="s">
        <v>235</v>
      </c>
      <c r="B53" s="3361" t="s">
        <v>627</v>
      </c>
      <c r="C53" s="3362"/>
      <c r="D53" s="148" t="s">
        <v>99</v>
      </c>
      <c r="E53" s="158" t="s">
        <v>625</v>
      </c>
      <c r="F53" s="171" t="s">
        <v>624</v>
      </c>
    </row>
    <row r="54" spans="1:6" ht="18.75" customHeight="1" x14ac:dyDescent="0.15">
      <c r="A54" s="3346" t="s">
        <v>644</v>
      </c>
      <c r="B54" s="3331" t="s">
        <v>149</v>
      </c>
      <c r="C54" s="3331" t="s">
        <v>767</v>
      </c>
      <c r="D54" s="3343" t="s">
        <v>766</v>
      </c>
      <c r="E54" s="3355">
        <v>24</v>
      </c>
      <c r="F54" s="170" t="s">
        <v>765</v>
      </c>
    </row>
    <row r="55" spans="1:6" ht="18.75" customHeight="1" x14ac:dyDescent="0.15">
      <c r="A55" s="3346"/>
      <c r="B55" s="3332"/>
      <c r="C55" s="3332"/>
      <c r="D55" s="3345"/>
      <c r="E55" s="3357"/>
      <c r="F55" s="165" t="s">
        <v>764</v>
      </c>
    </row>
    <row r="56" spans="1:6" ht="18.75" customHeight="1" x14ac:dyDescent="0.15">
      <c r="A56" s="3346"/>
      <c r="B56" s="3332"/>
      <c r="C56" s="3332"/>
      <c r="D56" s="3390" t="s">
        <v>763</v>
      </c>
      <c r="E56" s="3355">
        <v>25</v>
      </c>
      <c r="F56" s="170" t="s">
        <v>762</v>
      </c>
    </row>
    <row r="57" spans="1:6" ht="18.75" customHeight="1" x14ac:dyDescent="0.15">
      <c r="A57" s="3346"/>
      <c r="B57" s="3332"/>
      <c r="C57" s="3332"/>
      <c r="D57" s="3391"/>
      <c r="E57" s="3357"/>
      <c r="F57" s="165" t="s">
        <v>761</v>
      </c>
    </row>
    <row r="58" spans="1:6" ht="18.75" customHeight="1" x14ac:dyDescent="0.15">
      <c r="A58" s="3346"/>
      <c r="B58" s="3332"/>
      <c r="C58" s="3332"/>
      <c r="D58" s="3343" t="s">
        <v>760</v>
      </c>
      <c r="E58" s="3355">
        <v>26</v>
      </c>
      <c r="F58" s="170" t="s">
        <v>759</v>
      </c>
    </row>
    <row r="59" spans="1:6" ht="18.75" customHeight="1" x14ac:dyDescent="0.15">
      <c r="A59" s="3346"/>
      <c r="B59" s="3332"/>
      <c r="C59" s="3332"/>
      <c r="D59" s="3345"/>
      <c r="E59" s="3357"/>
      <c r="F59" s="165" t="s">
        <v>758</v>
      </c>
    </row>
    <row r="60" spans="1:6" ht="18.75" customHeight="1" x14ac:dyDescent="0.15">
      <c r="A60" s="3346"/>
      <c r="B60" s="3332"/>
      <c r="C60" s="3332"/>
      <c r="D60" s="3343" t="s">
        <v>757</v>
      </c>
      <c r="E60" s="3355">
        <v>27</v>
      </c>
      <c r="F60" s="170" t="s">
        <v>756</v>
      </c>
    </row>
    <row r="61" spans="1:6" ht="18.75" customHeight="1" x14ac:dyDescent="0.15">
      <c r="A61" s="3346"/>
      <c r="B61" s="3332"/>
      <c r="C61" s="3333"/>
      <c r="D61" s="3345"/>
      <c r="E61" s="3357"/>
      <c r="F61" s="165" t="s">
        <v>755</v>
      </c>
    </row>
    <row r="62" spans="1:6" ht="18.75" customHeight="1" x14ac:dyDescent="0.15">
      <c r="A62" s="3346"/>
      <c r="B62" s="3332"/>
      <c r="C62" s="161" t="s">
        <v>162</v>
      </c>
      <c r="D62" s="169" t="s">
        <v>754</v>
      </c>
      <c r="E62" s="155">
        <v>28</v>
      </c>
      <c r="F62" s="163" t="s">
        <v>754</v>
      </c>
    </row>
    <row r="63" spans="1:6" ht="18.75" customHeight="1" x14ac:dyDescent="0.15">
      <c r="A63" s="3346"/>
      <c r="B63" s="3369" t="s">
        <v>104</v>
      </c>
      <c r="C63" s="3358"/>
      <c r="D63" s="3343" t="s">
        <v>753</v>
      </c>
      <c r="E63" s="3355">
        <v>29</v>
      </c>
      <c r="F63" s="168" t="s">
        <v>752</v>
      </c>
    </row>
    <row r="64" spans="1:6" ht="18.75" customHeight="1" x14ac:dyDescent="0.15">
      <c r="A64" s="3346"/>
      <c r="B64" s="3370"/>
      <c r="C64" s="3359"/>
      <c r="D64" s="3344"/>
      <c r="E64" s="3356"/>
      <c r="F64" s="167" t="s">
        <v>751</v>
      </c>
    </row>
    <row r="65" spans="1:6" ht="37.5" x14ac:dyDescent="0.15">
      <c r="A65" s="3346"/>
      <c r="B65" s="3371"/>
      <c r="C65" s="3360"/>
      <c r="D65" s="3345"/>
      <c r="E65" s="3357"/>
      <c r="F65" s="165" t="s">
        <v>750</v>
      </c>
    </row>
    <row r="66" spans="1:6" ht="18.75" customHeight="1" x14ac:dyDescent="0.15">
      <c r="A66" s="3346"/>
      <c r="B66" s="3331" t="s">
        <v>168</v>
      </c>
      <c r="C66" s="3372" t="s">
        <v>284</v>
      </c>
      <c r="D66" s="3343" t="s">
        <v>749</v>
      </c>
      <c r="E66" s="3355">
        <v>30</v>
      </c>
      <c r="F66" s="168" t="s">
        <v>748</v>
      </c>
    </row>
    <row r="67" spans="1:6" ht="18.75" customHeight="1" x14ac:dyDescent="0.15">
      <c r="A67" s="3346"/>
      <c r="B67" s="3332"/>
      <c r="C67" s="3373"/>
      <c r="D67" s="3344"/>
      <c r="E67" s="3356"/>
      <c r="F67" s="167" t="s">
        <v>747</v>
      </c>
    </row>
    <row r="68" spans="1:6" ht="18.75" customHeight="1" x14ac:dyDescent="0.15">
      <c r="A68" s="3346"/>
      <c r="B68" s="3332"/>
      <c r="C68" s="3373"/>
      <c r="D68" s="3344"/>
      <c r="E68" s="3356"/>
      <c r="F68" s="166" t="s">
        <v>746</v>
      </c>
    </row>
    <row r="69" spans="1:6" ht="18.75" customHeight="1" x14ac:dyDescent="0.15">
      <c r="A69" s="3346"/>
      <c r="B69" s="3332"/>
      <c r="C69" s="3373"/>
      <c r="D69" s="3344"/>
      <c r="E69" s="3356"/>
      <c r="F69" s="167" t="s">
        <v>745</v>
      </c>
    </row>
    <row r="70" spans="1:6" ht="18.75" customHeight="1" x14ac:dyDescent="0.15">
      <c r="A70" s="3346"/>
      <c r="B70" s="3332"/>
      <c r="C70" s="3373"/>
      <c r="D70" s="3344"/>
      <c r="E70" s="3356"/>
      <c r="F70" s="167" t="s">
        <v>744</v>
      </c>
    </row>
    <row r="71" spans="1:6" ht="18.75" customHeight="1" x14ac:dyDescent="0.15">
      <c r="A71" s="3346"/>
      <c r="B71" s="3332"/>
      <c r="C71" s="3373"/>
      <c r="D71" s="3344"/>
      <c r="E71" s="3356"/>
      <c r="F71" s="167" t="s">
        <v>743</v>
      </c>
    </row>
    <row r="72" spans="1:6" ht="18.75" customHeight="1" x14ac:dyDescent="0.15">
      <c r="A72" s="3346"/>
      <c r="B72" s="3332"/>
      <c r="C72" s="3373"/>
      <c r="D72" s="3345"/>
      <c r="E72" s="3357"/>
      <c r="F72" s="165" t="s">
        <v>742</v>
      </c>
    </row>
    <row r="73" spans="1:6" ht="18.75" customHeight="1" x14ac:dyDescent="0.15">
      <c r="A73" s="3346"/>
      <c r="B73" s="3332"/>
      <c r="C73" s="3373"/>
      <c r="D73" s="1131" t="s">
        <v>6873</v>
      </c>
      <c r="E73" s="1138">
        <v>105</v>
      </c>
      <c r="F73" s="1133" t="s">
        <v>6862</v>
      </c>
    </row>
    <row r="74" spans="1:6" ht="18.75" customHeight="1" x14ac:dyDescent="0.15">
      <c r="A74" s="3346"/>
      <c r="B74" s="3332"/>
      <c r="C74" s="3374"/>
      <c r="D74" s="1134" t="s">
        <v>6869</v>
      </c>
      <c r="E74" s="1139">
        <v>106</v>
      </c>
      <c r="F74" s="1140" t="s">
        <v>6863</v>
      </c>
    </row>
    <row r="75" spans="1:6" ht="18.75" customHeight="1" x14ac:dyDescent="0.15">
      <c r="A75" s="3346"/>
      <c r="B75" s="3332"/>
      <c r="C75" s="3358" t="s">
        <v>44</v>
      </c>
      <c r="D75" s="3343" t="s">
        <v>741</v>
      </c>
      <c r="E75" s="3355">
        <v>31</v>
      </c>
      <c r="F75" s="168" t="s">
        <v>740</v>
      </c>
    </row>
    <row r="76" spans="1:6" ht="18.75" customHeight="1" x14ac:dyDescent="0.15">
      <c r="A76" s="3346"/>
      <c r="B76" s="3332"/>
      <c r="C76" s="3359"/>
      <c r="D76" s="3344"/>
      <c r="E76" s="3356"/>
      <c r="F76" s="167" t="s">
        <v>739</v>
      </c>
    </row>
    <row r="77" spans="1:6" ht="18.75" customHeight="1" x14ac:dyDescent="0.15">
      <c r="A77" s="3346"/>
      <c r="B77" s="3332"/>
      <c r="C77" s="3359"/>
      <c r="D77" s="3344"/>
      <c r="E77" s="3356"/>
      <c r="F77" s="167" t="s">
        <v>738</v>
      </c>
    </row>
    <row r="78" spans="1:6" ht="18.75" customHeight="1" x14ac:dyDescent="0.15">
      <c r="A78" s="3346"/>
      <c r="B78" s="3332"/>
      <c r="C78" s="3359"/>
      <c r="D78" s="3344"/>
      <c r="E78" s="3356"/>
      <c r="F78" s="167" t="s">
        <v>737</v>
      </c>
    </row>
    <row r="79" spans="1:6" ht="18.75" customHeight="1" x14ac:dyDescent="0.15">
      <c r="A79" s="3346"/>
      <c r="B79" s="3332"/>
      <c r="C79" s="3359"/>
      <c r="D79" s="3344"/>
      <c r="E79" s="3356"/>
      <c r="F79" s="167" t="s">
        <v>736</v>
      </c>
    </row>
    <row r="80" spans="1:6" ht="18.75" customHeight="1" x14ac:dyDescent="0.15">
      <c r="A80" s="3346"/>
      <c r="B80" s="3332"/>
      <c r="C80" s="3359"/>
      <c r="D80" s="3344"/>
      <c r="E80" s="3356"/>
      <c r="F80" s="167" t="s">
        <v>735</v>
      </c>
    </row>
    <row r="81" spans="1:6" ht="18.75" customHeight="1" x14ac:dyDescent="0.15">
      <c r="A81" s="3346"/>
      <c r="B81" s="3332"/>
      <c r="C81" s="3359"/>
      <c r="D81" s="3344"/>
      <c r="E81" s="3356"/>
      <c r="F81" s="167" t="s">
        <v>734</v>
      </c>
    </row>
    <row r="82" spans="1:6" ht="18.75" customHeight="1" x14ac:dyDescent="0.15">
      <c r="A82" s="3346"/>
      <c r="B82" s="3332"/>
      <c r="C82" s="3359"/>
      <c r="D82" s="3344"/>
      <c r="E82" s="3356"/>
      <c r="F82" s="167" t="s">
        <v>733</v>
      </c>
    </row>
    <row r="83" spans="1:6" ht="18.75" customHeight="1" x14ac:dyDescent="0.15">
      <c r="A83" s="3346"/>
      <c r="B83" s="3332"/>
      <c r="C83" s="3359"/>
      <c r="D83" s="3344"/>
      <c r="E83" s="3356"/>
      <c r="F83" s="167" t="s">
        <v>732</v>
      </c>
    </row>
    <row r="84" spans="1:6" ht="18.75" customHeight="1" x14ac:dyDescent="0.15">
      <c r="A84" s="3346"/>
      <c r="B84" s="3332"/>
      <c r="C84" s="3359"/>
      <c r="D84" s="3344"/>
      <c r="E84" s="3356"/>
      <c r="F84" s="167" t="s">
        <v>731</v>
      </c>
    </row>
    <row r="85" spans="1:6" ht="18.75" customHeight="1" x14ac:dyDescent="0.15">
      <c r="A85" s="3346"/>
      <c r="B85" s="3332"/>
      <c r="C85" s="3359"/>
      <c r="D85" s="3344"/>
      <c r="E85" s="3356"/>
      <c r="F85" s="167" t="s">
        <v>730</v>
      </c>
    </row>
    <row r="86" spans="1:6" ht="18.75" customHeight="1" x14ac:dyDescent="0.15">
      <c r="A86" s="3346"/>
      <c r="B86" s="3332"/>
      <c r="C86" s="3359"/>
      <c r="D86" s="3344"/>
      <c r="E86" s="3356"/>
      <c r="F86" s="166" t="s">
        <v>729</v>
      </c>
    </row>
    <row r="87" spans="1:6" ht="18.75" customHeight="1" x14ac:dyDescent="0.15">
      <c r="A87" s="3346"/>
      <c r="B87" s="3332"/>
      <c r="C87" s="3359"/>
      <c r="D87" s="3344"/>
      <c r="E87" s="3356"/>
      <c r="F87" s="167" t="s">
        <v>728</v>
      </c>
    </row>
    <row r="88" spans="1:6" ht="18.75" customHeight="1" x14ac:dyDescent="0.15">
      <c r="A88" s="3346"/>
      <c r="B88" s="3332"/>
      <c r="C88" s="3359"/>
      <c r="D88" s="3344"/>
      <c r="E88" s="3356"/>
      <c r="F88" s="167" t="s">
        <v>727</v>
      </c>
    </row>
    <row r="89" spans="1:6" ht="18.75" customHeight="1" x14ac:dyDescent="0.15">
      <c r="A89" s="3346"/>
      <c r="B89" s="3332"/>
      <c r="C89" s="3359"/>
      <c r="D89" s="3344"/>
      <c r="E89" s="3356"/>
      <c r="F89" s="167" t="s">
        <v>726</v>
      </c>
    </row>
    <row r="90" spans="1:6" ht="18.75" customHeight="1" x14ac:dyDescent="0.15">
      <c r="A90" s="3346"/>
      <c r="B90" s="3332"/>
      <c r="C90" s="3360"/>
      <c r="D90" s="3345"/>
      <c r="E90" s="3357"/>
      <c r="F90" s="165" t="s">
        <v>708</v>
      </c>
    </row>
    <row r="91" spans="1:6" ht="18.75" customHeight="1" x14ac:dyDescent="0.15">
      <c r="A91" s="3346"/>
      <c r="B91" s="3332"/>
      <c r="C91" s="3358" t="s">
        <v>45</v>
      </c>
      <c r="D91" s="3337" t="s">
        <v>725</v>
      </c>
      <c r="E91" s="3355">
        <v>32</v>
      </c>
      <c r="F91" s="168" t="s">
        <v>724</v>
      </c>
    </row>
    <row r="92" spans="1:6" ht="18.75" customHeight="1" x14ac:dyDescent="0.15">
      <c r="A92" s="3346"/>
      <c r="B92" s="3332"/>
      <c r="C92" s="3359"/>
      <c r="D92" s="3338"/>
      <c r="E92" s="3356"/>
      <c r="F92" s="167" t="s">
        <v>723</v>
      </c>
    </row>
    <row r="93" spans="1:6" ht="18.75" customHeight="1" x14ac:dyDescent="0.15">
      <c r="A93" s="3346"/>
      <c r="B93" s="3332"/>
      <c r="C93" s="3359"/>
      <c r="D93" s="3338"/>
      <c r="E93" s="3356"/>
      <c r="F93" s="167" t="s">
        <v>722</v>
      </c>
    </row>
    <row r="94" spans="1:6" ht="18.75" customHeight="1" x14ac:dyDescent="0.15">
      <c r="A94" s="3346"/>
      <c r="B94" s="3332"/>
      <c r="C94" s="3359"/>
      <c r="D94" s="3338"/>
      <c r="E94" s="3356"/>
      <c r="F94" s="167" t="s">
        <v>721</v>
      </c>
    </row>
    <row r="95" spans="1:6" ht="18.75" customHeight="1" x14ac:dyDescent="0.15">
      <c r="A95" s="3346"/>
      <c r="B95" s="3332"/>
      <c r="C95" s="3359"/>
      <c r="D95" s="3338"/>
      <c r="E95" s="3356"/>
      <c r="F95" s="166" t="s">
        <v>720</v>
      </c>
    </row>
    <row r="96" spans="1:6" ht="18.75" customHeight="1" x14ac:dyDescent="0.15">
      <c r="A96" s="3346"/>
      <c r="B96" s="3332"/>
      <c r="C96" s="3359"/>
      <c r="D96" s="3338"/>
      <c r="E96" s="3356"/>
      <c r="F96" s="167" t="s">
        <v>719</v>
      </c>
    </row>
    <row r="97" spans="1:6" ht="18.75" customHeight="1" x14ac:dyDescent="0.15">
      <c r="A97" s="3346"/>
      <c r="B97" s="3332"/>
      <c r="C97" s="3359"/>
      <c r="D97" s="3338"/>
      <c r="E97" s="3356"/>
      <c r="F97" s="167" t="s">
        <v>718</v>
      </c>
    </row>
    <row r="98" spans="1:6" ht="18.75" customHeight="1" x14ac:dyDescent="0.15">
      <c r="A98" s="3346"/>
      <c r="B98" s="3332"/>
      <c r="C98" s="3360"/>
      <c r="D98" s="3339"/>
      <c r="E98" s="3357"/>
      <c r="F98" s="165" t="s">
        <v>717</v>
      </c>
    </row>
    <row r="99" spans="1:6" ht="18.75" customHeight="1" x14ac:dyDescent="0.15">
      <c r="A99" s="3346"/>
      <c r="B99" s="3332"/>
      <c r="C99" s="3331" t="s">
        <v>46</v>
      </c>
      <c r="D99" s="3337" t="s">
        <v>716</v>
      </c>
      <c r="E99" s="3355">
        <v>33</v>
      </c>
      <c r="F99" s="168" t="s">
        <v>715</v>
      </c>
    </row>
    <row r="100" spans="1:6" ht="18.75" customHeight="1" x14ac:dyDescent="0.15">
      <c r="A100" s="3346"/>
      <c r="B100" s="3332"/>
      <c r="C100" s="3332"/>
      <c r="D100" s="3338"/>
      <c r="E100" s="3356"/>
      <c r="F100" s="167" t="s">
        <v>714</v>
      </c>
    </row>
    <row r="101" spans="1:6" ht="18.75" customHeight="1" x14ac:dyDescent="0.15">
      <c r="A101" s="3346"/>
      <c r="B101" s="3332"/>
      <c r="C101" s="3332"/>
      <c r="D101" s="3338"/>
      <c r="E101" s="3356"/>
      <c r="F101" s="167" t="s">
        <v>713</v>
      </c>
    </row>
    <row r="102" spans="1:6" ht="18.75" customHeight="1" x14ac:dyDescent="0.15">
      <c r="A102" s="3346"/>
      <c r="B102" s="3332"/>
      <c r="C102" s="3332"/>
      <c r="D102" s="3338"/>
      <c r="E102" s="3356"/>
      <c r="F102" s="167" t="s">
        <v>712</v>
      </c>
    </row>
    <row r="103" spans="1:6" ht="18.75" customHeight="1" x14ac:dyDescent="0.15">
      <c r="A103" s="3346"/>
      <c r="B103" s="3332"/>
      <c r="C103" s="3332"/>
      <c r="D103" s="3338"/>
      <c r="E103" s="3356"/>
      <c r="F103" s="167" t="s">
        <v>711</v>
      </c>
    </row>
    <row r="104" spans="1:6" ht="18.75" customHeight="1" x14ac:dyDescent="0.15">
      <c r="A104" s="3346"/>
      <c r="B104" s="3332"/>
      <c r="C104" s="3332"/>
      <c r="D104" s="3338"/>
      <c r="E104" s="3356"/>
      <c r="F104" s="167" t="s">
        <v>710</v>
      </c>
    </row>
    <row r="105" spans="1:6" ht="18.75" customHeight="1" x14ac:dyDescent="0.15">
      <c r="A105" s="3346"/>
      <c r="B105" s="3332"/>
      <c r="C105" s="3332"/>
      <c r="D105" s="3338"/>
      <c r="E105" s="3356"/>
      <c r="F105" s="166" t="s">
        <v>709</v>
      </c>
    </row>
    <row r="106" spans="1:6" ht="18.75" customHeight="1" x14ac:dyDescent="0.15">
      <c r="A106" s="3346"/>
      <c r="B106" s="3333"/>
      <c r="C106" s="3333"/>
      <c r="D106" s="3339"/>
      <c r="E106" s="3357"/>
      <c r="F106" s="165" t="s">
        <v>708</v>
      </c>
    </row>
    <row r="107" spans="1:6" ht="15" customHeight="1" x14ac:dyDescent="0.15">
      <c r="B107" s="152"/>
      <c r="C107" s="152"/>
      <c r="D107" s="151"/>
      <c r="E107" s="150"/>
    </row>
    <row r="108" spans="1:6" ht="19.5" customHeight="1" x14ac:dyDescent="0.15">
      <c r="A108" s="160" t="s">
        <v>707</v>
      </c>
      <c r="C108" s="152"/>
      <c r="D108" s="164"/>
      <c r="E108" s="150"/>
    </row>
    <row r="109" spans="1:6" ht="19.5" customHeight="1" x14ac:dyDescent="0.15">
      <c r="A109" s="3350" t="s">
        <v>235</v>
      </c>
      <c r="B109" s="3351" t="s">
        <v>627</v>
      </c>
      <c r="C109" s="3352"/>
      <c r="D109" s="3353" t="s">
        <v>626</v>
      </c>
      <c r="E109" s="3348" t="s">
        <v>625</v>
      </c>
      <c r="F109" s="3350" t="s">
        <v>624</v>
      </c>
    </row>
    <row r="110" spans="1:6" ht="19.5" customHeight="1" x14ac:dyDescent="0.15">
      <c r="A110" s="3350"/>
      <c r="B110" s="149"/>
      <c r="C110" s="148" t="s">
        <v>623</v>
      </c>
      <c r="D110" s="3354"/>
      <c r="E110" s="3349"/>
      <c r="F110" s="3350"/>
    </row>
    <row r="111" spans="1:6" ht="18.75" customHeight="1" x14ac:dyDescent="0.15">
      <c r="A111" s="3346" t="s">
        <v>644</v>
      </c>
      <c r="B111" s="3347" t="s">
        <v>162</v>
      </c>
      <c r="C111" s="156" t="s">
        <v>693</v>
      </c>
      <c r="D111" s="161" t="s">
        <v>706</v>
      </c>
      <c r="E111" s="155">
        <v>34</v>
      </c>
      <c r="F111" s="154" t="s">
        <v>705</v>
      </c>
    </row>
    <row r="112" spans="1:6" ht="18.75" customHeight="1" x14ac:dyDescent="0.15">
      <c r="A112" s="3346"/>
      <c r="B112" s="3347"/>
      <c r="C112" s="3331" t="s">
        <v>704</v>
      </c>
      <c r="D112" s="3343" t="s">
        <v>703</v>
      </c>
      <c r="E112" s="3355">
        <v>35</v>
      </c>
      <c r="F112" s="142" t="s">
        <v>702</v>
      </c>
    </row>
    <row r="113" spans="1:6" ht="18.75" customHeight="1" x14ac:dyDescent="0.15">
      <c r="A113" s="3346"/>
      <c r="B113" s="3347"/>
      <c r="C113" s="3333"/>
      <c r="D113" s="3345"/>
      <c r="E113" s="3357"/>
      <c r="F113" s="141" t="s">
        <v>701</v>
      </c>
    </row>
    <row r="114" spans="1:6" ht="38.25" customHeight="1" x14ac:dyDescent="0.15">
      <c r="A114" s="3346"/>
      <c r="B114" s="3347"/>
      <c r="C114" s="156" t="s">
        <v>670</v>
      </c>
      <c r="D114" s="161" t="s">
        <v>700</v>
      </c>
      <c r="E114" s="155">
        <v>36</v>
      </c>
      <c r="F114" s="163" t="s">
        <v>699</v>
      </c>
    </row>
    <row r="115" spans="1:6" ht="18.75" customHeight="1" x14ac:dyDescent="0.15">
      <c r="A115" s="3346"/>
      <c r="B115" s="3347"/>
      <c r="C115" s="3331" t="s">
        <v>660</v>
      </c>
      <c r="D115" s="3343" t="s">
        <v>698</v>
      </c>
      <c r="E115" s="3355">
        <v>37</v>
      </c>
      <c r="F115" s="142" t="s">
        <v>697</v>
      </c>
    </row>
    <row r="116" spans="1:6" ht="18.75" customHeight="1" x14ac:dyDescent="0.15">
      <c r="A116" s="3346"/>
      <c r="B116" s="3347"/>
      <c r="C116" s="3333"/>
      <c r="D116" s="3345"/>
      <c r="E116" s="3357"/>
      <c r="F116" s="141" t="s">
        <v>696</v>
      </c>
    </row>
    <row r="117" spans="1:6" ht="18" customHeight="1" x14ac:dyDescent="0.15">
      <c r="A117" s="3346"/>
      <c r="B117" s="3347"/>
      <c r="C117" s="156" t="s">
        <v>654</v>
      </c>
      <c r="D117" s="161" t="s">
        <v>695</v>
      </c>
      <c r="E117" s="155">
        <v>38</v>
      </c>
      <c r="F117" s="145" t="s">
        <v>694</v>
      </c>
    </row>
    <row r="118" spans="1:6" ht="18" customHeight="1" x14ac:dyDescent="0.15">
      <c r="A118" s="3346"/>
      <c r="B118" s="3347" t="s">
        <v>168</v>
      </c>
      <c r="C118" s="3334" t="s">
        <v>693</v>
      </c>
      <c r="D118" s="161" t="s">
        <v>692</v>
      </c>
      <c r="E118" s="155">
        <v>39</v>
      </c>
      <c r="F118" s="154" t="s">
        <v>691</v>
      </c>
    </row>
    <row r="119" spans="1:6" ht="18" customHeight="1" x14ac:dyDescent="0.15">
      <c r="A119" s="3346"/>
      <c r="B119" s="3347"/>
      <c r="C119" s="3335"/>
      <c r="D119" s="161" t="s">
        <v>690</v>
      </c>
      <c r="E119" s="155">
        <v>40</v>
      </c>
      <c r="F119" s="146" t="s">
        <v>689</v>
      </c>
    </row>
    <row r="120" spans="1:6" ht="18" customHeight="1" x14ac:dyDescent="0.15">
      <c r="A120" s="3346"/>
      <c r="B120" s="3347"/>
      <c r="C120" s="3335"/>
      <c r="D120" s="3343" t="s">
        <v>688</v>
      </c>
      <c r="E120" s="3355">
        <v>41</v>
      </c>
      <c r="F120" s="142" t="s">
        <v>687</v>
      </c>
    </row>
    <row r="121" spans="1:6" ht="18" customHeight="1" x14ac:dyDescent="0.15">
      <c r="A121" s="3346"/>
      <c r="B121" s="3347"/>
      <c r="C121" s="3335"/>
      <c r="D121" s="3344"/>
      <c r="E121" s="3356"/>
      <c r="F121" s="143" t="s">
        <v>686</v>
      </c>
    </row>
    <row r="122" spans="1:6" ht="18" customHeight="1" x14ac:dyDescent="0.15">
      <c r="A122" s="3346"/>
      <c r="B122" s="3347"/>
      <c r="C122" s="3335"/>
      <c r="D122" s="3344"/>
      <c r="E122" s="3356"/>
      <c r="F122" s="143" t="s">
        <v>685</v>
      </c>
    </row>
    <row r="123" spans="1:6" ht="18" customHeight="1" x14ac:dyDescent="0.15">
      <c r="A123" s="3346"/>
      <c r="B123" s="3347"/>
      <c r="C123" s="3335"/>
      <c r="D123" s="3344"/>
      <c r="E123" s="3356"/>
      <c r="F123" s="143" t="s">
        <v>684</v>
      </c>
    </row>
    <row r="124" spans="1:6" ht="18" customHeight="1" x14ac:dyDescent="0.15">
      <c r="A124" s="3346"/>
      <c r="B124" s="3347"/>
      <c r="C124" s="3336"/>
      <c r="D124" s="3345"/>
      <c r="E124" s="3357"/>
      <c r="F124" s="141" t="s">
        <v>683</v>
      </c>
    </row>
    <row r="125" spans="1:6" ht="18" customHeight="1" x14ac:dyDescent="0.15">
      <c r="A125" s="3346"/>
      <c r="B125" s="3347"/>
      <c r="C125" s="3334" t="s">
        <v>339</v>
      </c>
      <c r="D125" s="161" t="s">
        <v>682</v>
      </c>
      <c r="E125" s="155">
        <v>42</v>
      </c>
      <c r="F125" s="154" t="s">
        <v>681</v>
      </c>
    </row>
    <row r="126" spans="1:6" ht="18" customHeight="1" x14ac:dyDescent="0.15">
      <c r="A126" s="3346"/>
      <c r="B126" s="3347"/>
      <c r="C126" s="3335"/>
      <c r="D126" s="3343" t="s">
        <v>680</v>
      </c>
      <c r="E126" s="3355">
        <v>43</v>
      </c>
      <c r="F126" s="142" t="s">
        <v>679</v>
      </c>
    </row>
    <row r="127" spans="1:6" ht="18" customHeight="1" x14ac:dyDescent="0.15">
      <c r="A127" s="3346"/>
      <c r="B127" s="3347"/>
      <c r="C127" s="3335"/>
      <c r="D127" s="3344"/>
      <c r="E127" s="3356"/>
      <c r="F127" s="147" t="s">
        <v>678</v>
      </c>
    </row>
    <row r="128" spans="1:6" ht="18" customHeight="1" x14ac:dyDescent="0.15">
      <c r="A128" s="3346"/>
      <c r="B128" s="3347"/>
      <c r="C128" s="3335"/>
      <c r="D128" s="3345"/>
      <c r="E128" s="3357"/>
      <c r="F128" s="141" t="s">
        <v>677</v>
      </c>
    </row>
    <row r="129" spans="1:6" ht="18" customHeight="1" x14ac:dyDescent="0.15">
      <c r="A129" s="3346"/>
      <c r="B129" s="3347"/>
      <c r="C129" s="3335"/>
      <c r="D129" s="3343" t="s">
        <v>676</v>
      </c>
      <c r="E129" s="3355">
        <v>44</v>
      </c>
      <c r="F129" s="142" t="s">
        <v>675</v>
      </c>
    </row>
    <row r="130" spans="1:6" ht="18" customHeight="1" x14ac:dyDescent="0.15">
      <c r="A130" s="3346"/>
      <c r="B130" s="3347"/>
      <c r="C130" s="3335"/>
      <c r="D130" s="3344"/>
      <c r="E130" s="3356"/>
      <c r="F130" s="143" t="s">
        <v>674</v>
      </c>
    </row>
    <row r="131" spans="1:6" ht="18" customHeight="1" x14ac:dyDescent="0.15">
      <c r="A131" s="3346"/>
      <c r="B131" s="3347"/>
      <c r="C131" s="3335"/>
      <c r="D131" s="3344"/>
      <c r="E131" s="3356"/>
      <c r="F131" s="143" t="s">
        <v>673</v>
      </c>
    </row>
    <row r="132" spans="1:6" ht="18" customHeight="1" x14ac:dyDescent="0.15">
      <c r="A132" s="3346"/>
      <c r="B132" s="3347"/>
      <c r="C132" s="3335"/>
      <c r="D132" s="3344"/>
      <c r="E132" s="3356"/>
      <c r="F132" s="143" t="s">
        <v>672</v>
      </c>
    </row>
    <row r="133" spans="1:6" ht="18" customHeight="1" x14ac:dyDescent="0.15">
      <c r="A133" s="3346"/>
      <c r="B133" s="3347"/>
      <c r="C133" s="3336"/>
      <c r="D133" s="3345"/>
      <c r="E133" s="3357"/>
      <c r="F133" s="141" t="s">
        <v>671</v>
      </c>
    </row>
    <row r="134" spans="1:6" ht="18" customHeight="1" x14ac:dyDescent="0.15">
      <c r="A134" s="3346"/>
      <c r="B134" s="3347"/>
      <c r="C134" s="3334" t="s">
        <v>670</v>
      </c>
      <c r="D134" s="3343" t="s">
        <v>669</v>
      </c>
      <c r="E134" s="3355">
        <v>45</v>
      </c>
      <c r="F134" s="142" t="s">
        <v>668</v>
      </c>
    </row>
    <row r="135" spans="1:6" ht="18" customHeight="1" x14ac:dyDescent="0.15">
      <c r="A135" s="3346"/>
      <c r="B135" s="3347"/>
      <c r="C135" s="3335"/>
      <c r="D135" s="3345"/>
      <c r="E135" s="3357"/>
      <c r="F135" s="146" t="s">
        <v>667</v>
      </c>
    </row>
    <row r="136" spans="1:6" ht="18" customHeight="1" x14ac:dyDescent="0.15">
      <c r="A136" s="3346"/>
      <c r="B136" s="3347"/>
      <c r="C136" s="3335"/>
      <c r="D136" s="161" t="s">
        <v>666</v>
      </c>
      <c r="E136" s="155">
        <v>46</v>
      </c>
      <c r="F136" s="154" t="s">
        <v>665</v>
      </c>
    </row>
    <row r="137" spans="1:6" ht="18" customHeight="1" x14ac:dyDescent="0.15">
      <c r="A137" s="3346"/>
      <c r="B137" s="3347"/>
      <c r="C137" s="3335"/>
      <c r="D137" s="3343" t="s">
        <v>664</v>
      </c>
      <c r="E137" s="3355">
        <v>47</v>
      </c>
      <c r="F137" s="142" t="s">
        <v>663</v>
      </c>
    </row>
    <row r="138" spans="1:6" ht="18" customHeight="1" x14ac:dyDescent="0.15">
      <c r="A138" s="3346"/>
      <c r="B138" s="3347"/>
      <c r="C138" s="3335"/>
      <c r="D138" s="3344"/>
      <c r="E138" s="3356"/>
      <c r="F138" s="143" t="s">
        <v>662</v>
      </c>
    </row>
    <row r="139" spans="1:6" ht="18" customHeight="1" x14ac:dyDescent="0.15">
      <c r="A139" s="3346"/>
      <c r="B139" s="3347"/>
      <c r="C139" s="3336"/>
      <c r="D139" s="3345"/>
      <c r="E139" s="3357"/>
      <c r="F139" s="141" t="s">
        <v>661</v>
      </c>
    </row>
    <row r="140" spans="1:6" ht="18" customHeight="1" x14ac:dyDescent="0.15">
      <c r="A140" s="3346"/>
      <c r="B140" s="3347"/>
      <c r="C140" s="3334" t="s">
        <v>660</v>
      </c>
      <c r="D140" s="161" t="s">
        <v>659</v>
      </c>
      <c r="E140" s="155">
        <v>48</v>
      </c>
      <c r="F140" s="154" t="s">
        <v>658</v>
      </c>
    </row>
    <row r="141" spans="1:6" ht="18" customHeight="1" x14ac:dyDescent="0.15">
      <c r="A141" s="3346"/>
      <c r="B141" s="3347"/>
      <c r="C141" s="3335"/>
      <c r="D141" s="3343" t="s">
        <v>657</v>
      </c>
      <c r="E141" s="3355">
        <v>49</v>
      </c>
      <c r="F141" s="142" t="s">
        <v>656</v>
      </c>
    </row>
    <row r="142" spans="1:6" ht="18" customHeight="1" x14ac:dyDescent="0.15">
      <c r="A142" s="3346"/>
      <c r="B142" s="3347"/>
      <c r="C142" s="3336"/>
      <c r="D142" s="3345"/>
      <c r="E142" s="3357"/>
      <c r="F142" s="141" t="s">
        <v>655</v>
      </c>
    </row>
    <row r="143" spans="1:6" ht="18" customHeight="1" x14ac:dyDescent="0.15">
      <c r="A143" s="3346"/>
      <c r="B143" s="3347"/>
      <c r="C143" s="162" t="s">
        <v>654</v>
      </c>
      <c r="D143" s="161" t="s">
        <v>653</v>
      </c>
      <c r="E143" s="155">
        <v>50</v>
      </c>
      <c r="F143" s="154" t="s">
        <v>652</v>
      </c>
    </row>
    <row r="144" spans="1:6" ht="18" customHeight="1" x14ac:dyDescent="0.15">
      <c r="A144" s="3346"/>
      <c r="B144" s="3363" t="s">
        <v>170</v>
      </c>
      <c r="C144" s="3364"/>
      <c r="D144" s="3337" t="s">
        <v>651</v>
      </c>
      <c r="E144" s="3355">
        <v>51</v>
      </c>
      <c r="F144" s="142" t="s">
        <v>629</v>
      </c>
    </row>
    <row r="145" spans="1:6" ht="18" customHeight="1" x14ac:dyDescent="0.15">
      <c r="A145" s="3346"/>
      <c r="B145" s="3365"/>
      <c r="C145" s="3366"/>
      <c r="D145" s="3338"/>
      <c r="E145" s="3356"/>
      <c r="F145" s="143" t="s">
        <v>650</v>
      </c>
    </row>
    <row r="146" spans="1:6" ht="18" customHeight="1" x14ac:dyDescent="0.15">
      <c r="A146" s="3346"/>
      <c r="B146" s="3365"/>
      <c r="C146" s="3366"/>
      <c r="D146" s="3338"/>
      <c r="E146" s="3356"/>
      <c r="F146" s="143" t="s">
        <v>649</v>
      </c>
    </row>
    <row r="147" spans="1:6" ht="18" customHeight="1" x14ac:dyDescent="0.15">
      <c r="A147" s="3346"/>
      <c r="B147" s="3365"/>
      <c r="C147" s="3366"/>
      <c r="D147" s="3338"/>
      <c r="E147" s="3356"/>
      <c r="F147" s="143" t="s">
        <v>648</v>
      </c>
    </row>
    <row r="148" spans="1:6" ht="18" customHeight="1" x14ac:dyDescent="0.15">
      <c r="A148" s="3346"/>
      <c r="B148" s="3365"/>
      <c r="C148" s="3366"/>
      <c r="D148" s="3338"/>
      <c r="E148" s="3356"/>
      <c r="F148" s="143" t="s">
        <v>647</v>
      </c>
    </row>
    <row r="149" spans="1:6" ht="18" customHeight="1" x14ac:dyDescent="0.15">
      <c r="A149" s="3346"/>
      <c r="B149" s="3367"/>
      <c r="C149" s="3368"/>
      <c r="D149" s="3339"/>
      <c r="E149" s="3357"/>
      <c r="F149" s="141" t="s">
        <v>646</v>
      </c>
    </row>
    <row r="150" spans="1:6" ht="15" customHeight="1" x14ac:dyDescent="0.15">
      <c r="B150" s="152"/>
      <c r="C150" s="152"/>
      <c r="D150" s="151"/>
      <c r="E150" s="150"/>
    </row>
    <row r="151" spans="1:6" ht="19.5" customHeight="1" x14ac:dyDescent="0.15">
      <c r="A151" s="160" t="s">
        <v>645</v>
      </c>
      <c r="C151" s="159"/>
      <c r="D151" s="151"/>
      <c r="E151" s="150"/>
    </row>
    <row r="152" spans="1:6" ht="19.5" customHeight="1" x14ac:dyDescent="0.15">
      <c r="A152" s="157" t="s">
        <v>235</v>
      </c>
      <c r="B152" s="3361" t="s">
        <v>627</v>
      </c>
      <c r="C152" s="3362"/>
      <c r="D152" s="148" t="s">
        <v>99</v>
      </c>
      <c r="E152" s="158" t="s">
        <v>625</v>
      </c>
      <c r="F152" s="157" t="s">
        <v>624</v>
      </c>
    </row>
    <row r="153" spans="1:6" ht="18" customHeight="1" x14ac:dyDescent="0.15">
      <c r="A153" s="3346" t="s">
        <v>644</v>
      </c>
      <c r="B153" s="3347" t="s">
        <v>643</v>
      </c>
      <c r="C153" s="3347"/>
      <c r="D153" s="156" t="s">
        <v>642</v>
      </c>
      <c r="E153" s="155">
        <v>52</v>
      </c>
      <c r="F153" s="154" t="s">
        <v>641</v>
      </c>
    </row>
    <row r="154" spans="1:6" ht="18" customHeight="1" x14ac:dyDescent="0.15">
      <c r="A154" s="3346"/>
      <c r="B154" s="3347"/>
      <c r="C154" s="3347"/>
      <c r="D154" s="156" t="s">
        <v>640</v>
      </c>
      <c r="E154" s="155">
        <v>53</v>
      </c>
      <c r="F154" s="154" t="s">
        <v>639</v>
      </c>
    </row>
    <row r="155" spans="1:6" ht="18" customHeight="1" x14ac:dyDescent="0.15">
      <c r="A155" s="3346"/>
      <c r="B155" s="3347"/>
      <c r="C155" s="3347"/>
      <c r="D155" s="156" t="s">
        <v>638</v>
      </c>
      <c r="E155" s="155">
        <v>54</v>
      </c>
      <c r="F155" s="154" t="s">
        <v>637</v>
      </c>
    </row>
    <row r="156" spans="1:6" ht="18" customHeight="1" x14ac:dyDescent="0.15">
      <c r="A156" s="3346"/>
      <c r="B156" s="3347"/>
      <c r="C156" s="3347"/>
      <c r="D156" s="156" t="s">
        <v>636</v>
      </c>
      <c r="E156" s="155">
        <v>55</v>
      </c>
      <c r="F156" s="154" t="s">
        <v>635</v>
      </c>
    </row>
    <row r="157" spans="1:6" ht="18" customHeight="1" x14ac:dyDescent="0.15">
      <c r="A157" s="3346"/>
      <c r="B157" s="3347"/>
      <c r="C157" s="3347"/>
      <c r="D157" s="156" t="s">
        <v>634</v>
      </c>
      <c r="E157" s="155">
        <v>56</v>
      </c>
      <c r="F157" s="154" t="s">
        <v>633</v>
      </c>
    </row>
    <row r="158" spans="1:6" ht="18" customHeight="1" x14ac:dyDescent="0.15">
      <c r="A158" s="3346"/>
      <c r="B158" s="3347"/>
      <c r="C158" s="3347"/>
      <c r="D158" s="156" t="s">
        <v>4627</v>
      </c>
      <c r="E158" s="155">
        <v>57</v>
      </c>
      <c r="F158" s="154" t="s">
        <v>632</v>
      </c>
    </row>
    <row r="159" spans="1:6" ht="38.25" customHeight="1" x14ac:dyDescent="0.15">
      <c r="A159" s="3346"/>
      <c r="B159" s="3347"/>
      <c r="C159" s="3347"/>
      <c r="D159" s="156" t="s">
        <v>631</v>
      </c>
      <c r="E159" s="155">
        <v>58</v>
      </c>
      <c r="F159" s="154" t="s">
        <v>630</v>
      </c>
    </row>
    <row r="160" spans="1:6" ht="38.25" customHeight="1" x14ac:dyDescent="0.15">
      <c r="A160" s="3346"/>
      <c r="B160" s="3347"/>
      <c r="C160" s="3347"/>
      <c r="D160" s="156" t="s">
        <v>6805</v>
      </c>
      <c r="E160" s="1024" t="s">
        <v>6775</v>
      </c>
      <c r="F160" s="154" t="s">
        <v>246</v>
      </c>
    </row>
    <row r="161" spans="1:6" ht="38.25" customHeight="1" x14ac:dyDescent="0.15">
      <c r="A161" s="3346"/>
      <c r="B161" s="3347"/>
      <c r="C161" s="3347"/>
      <c r="D161" s="156" t="s">
        <v>6806</v>
      </c>
      <c r="E161" s="1024" t="s">
        <v>6807</v>
      </c>
      <c r="F161" s="154" t="s">
        <v>246</v>
      </c>
    </row>
    <row r="162" spans="1:6" ht="18" customHeight="1" x14ac:dyDescent="0.15">
      <c r="A162" s="3346"/>
      <c r="B162" s="3347"/>
      <c r="C162" s="3347"/>
      <c r="D162" s="156" t="s">
        <v>183</v>
      </c>
      <c r="E162" s="155">
        <v>59</v>
      </c>
      <c r="F162" s="154" t="s">
        <v>183</v>
      </c>
    </row>
    <row r="163" spans="1:6" ht="18" customHeight="1" x14ac:dyDescent="0.15">
      <c r="A163" s="3346"/>
      <c r="B163" s="3347"/>
      <c r="C163" s="3347"/>
      <c r="D163" s="156" t="s">
        <v>4942</v>
      </c>
      <c r="E163" s="155">
        <v>60</v>
      </c>
      <c r="F163" s="154" t="s">
        <v>629</v>
      </c>
    </row>
    <row r="164" spans="1:6" ht="15" customHeight="1" x14ac:dyDescent="0.15">
      <c r="B164" s="152"/>
      <c r="C164" s="152"/>
      <c r="D164" s="151"/>
      <c r="E164" s="150"/>
    </row>
    <row r="165" spans="1:6" ht="19.5" customHeight="1" x14ac:dyDescent="0.15">
      <c r="A165" s="153" t="s">
        <v>628</v>
      </c>
      <c r="C165" s="152"/>
      <c r="D165" s="151"/>
      <c r="E165" s="150"/>
    </row>
    <row r="166" spans="1:6" ht="8.25" customHeight="1" x14ac:dyDescent="0.15">
      <c r="B166" s="152"/>
      <c r="C166" s="152"/>
      <c r="D166" s="151"/>
      <c r="E166" s="150"/>
    </row>
    <row r="167" spans="1:6" ht="19.5" customHeight="1" x14ac:dyDescent="0.15">
      <c r="A167" s="3350" t="s">
        <v>235</v>
      </c>
      <c r="B167" s="3351" t="s">
        <v>627</v>
      </c>
      <c r="C167" s="3352"/>
      <c r="D167" s="3353" t="s">
        <v>626</v>
      </c>
      <c r="E167" s="3348" t="s">
        <v>625</v>
      </c>
      <c r="F167" s="3328" t="s">
        <v>624</v>
      </c>
    </row>
    <row r="168" spans="1:6" ht="19.5" customHeight="1" x14ac:dyDescent="0.15">
      <c r="A168" s="3350"/>
      <c r="B168" s="149"/>
      <c r="C168" s="148" t="s">
        <v>623</v>
      </c>
      <c r="D168" s="3354"/>
      <c r="E168" s="3349"/>
      <c r="F168" s="3329"/>
    </row>
    <row r="169" spans="1:6" ht="19.5" customHeight="1" x14ac:dyDescent="0.15">
      <c r="A169" s="3330" t="s">
        <v>622</v>
      </c>
      <c r="B169" s="3331" t="s">
        <v>168</v>
      </c>
      <c r="C169" s="3334" t="s">
        <v>44</v>
      </c>
      <c r="D169" s="3337" t="s">
        <v>621</v>
      </c>
      <c r="E169" s="3340">
        <v>61</v>
      </c>
      <c r="F169" s="142" t="s">
        <v>620</v>
      </c>
    </row>
    <row r="170" spans="1:6" ht="19.5" customHeight="1" x14ac:dyDescent="0.15">
      <c r="A170" s="3330"/>
      <c r="B170" s="3332"/>
      <c r="C170" s="3335"/>
      <c r="D170" s="3338"/>
      <c r="E170" s="3341"/>
      <c r="F170" s="143" t="s">
        <v>619</v>
      </c>
    </row>
    <row r="171" spans="1:6" ht="19.5" customHeight="1" x14ac:dyDescent="0.15">
      <c r="A171" s="3330"/>
      <c r="B171" s="3332"/>
      <c r="C171" s="3335"/>
      <c r="D171" s="3338"/>
      <c r="E171" s="3341"/>
      <c r="F171" s="143" t="s">
        <v>618</v>
      </c>
    </row>
    <row r="172" spans="1:6" ht="19.5" customHeight="1" x14ac:dyDescent="0.15">
      <c r="A172" s="3330"/>
      <c r="B172" s="3332"/>
      <c r="C172" s="3335"/>
      <c r="D172" s="3338"/>
      <c r="E172" s="3341"/>
      <c r="F172" s="143" t="s">
        <v>617</v>
      </c>
    </row>
    <row r="173" spans="1:6" ht="19.5" customHeight="1" x14ac:dyDescent="0.15">
      <c r="A173" s="3330"/>
      <c r="B173" s="3332"/>
      <c r="C173" s="3335"/>
      <c r="D173" s="3338"/>
      <c r="E173" s="3341"/>
      <c r="F173" s="147" t="s">
        <v>616</v>
      </c>
    </row>
    <row r="174" spans="1:6" ht="19.5" customHeight="1" x14ac:dyDescent="0.15">
      <c r="A174" s="3330"/>
      <c r="B174" s="3332"/>
      <c r="C174" s="3335"/>
      <c r="D174" s="3338"/>
      <c r="E174" s="3341"/>
      <c r="F174" s="143" t="s">
        <v>615</v>
      </c>
    </row>
    <row r="175" spans="1:6" ht="19.5" customHeight="1" x14ac:dyDescent="0.15">
      <c r="A175" s="3330"/>
      <c r="B175" s="3332"/>
      <c r="C175" s="3335"/>
      <c r="D175" s="3339"/>
      <c r="E175" s="3342"/>
      <c r="F175" s="141" t="s">
        <v>597</v>
      </c>
    </row>
    <row r="176" spans="1:6" ht="19.5" customHeight="1" x14ac:dyDescent="0.15">
      <c r="A176" s="3330"/>
      <c r="B176" s="3332"/>
      <c r="C176" s="3335"/>
      <c r="D176" s="3343" t="s">
        <v>614</v>
      </c>
      <c r="E176" s="3340">
        <v>62</v>
      </c>
      <c r="F176" s="142" t="s">
        <v>613</v>
      </c>
    </row>
    <row r="177" spans="1:6" ht="19.5" customHeight="1" x14ac:dyDescent="0.15">
      <c r="A177" s="3330"/>
      <c r="B177" s="3332"/>
      <c r="C177" s="3335"/>
      <c r="D177" s="3344"/>
      <c r="E177" s="3341"/>
      <c r="F177" s="144" t="s">
        <v>612</v>
      </c>
    </row>
    <row r="178" spans="1:6" ht="19.5" customHeight="1" x14ac:dyDescent="0.15">
      <c r="A178" s="3330"/>
      <c r="B178" s="3332"/>
      <c r="C178" s="3335"/>
      <c r="D178" s="3344"/>
      <c r="E178" s="3341"/>
      <c r="F178" s="143" t="s">
        <v>611</v>
      </c>
    </row>
    <row r="179" spans="1:6" ht="19.5" customHeight="1" x14ac:dyDescent="0.15">
      <c r="A179" s="3330"/>
      <c r="B179" s="3332"/>
      <c r="C179" s="3336"/>
      <c r="D179" s="3345"/>
      <c r="E179" s="3342"/>
      <c r="F179" s="141" t="s">
        <v>594</v>
      </c>
    </row>
    <row r="180" spans="1:6" ht="19.5" customHeight="1" x14ac:dyDescent="0.15">
      <c r="A180" s="3330"/>
      <c r="B180" s="3332"/>
      <c r="C180" s="3334" t="s">
        <v>45</v>
      </c>
      <c r="D180" s="3337" t="s">
        <v>610</v>
      </c>
      <c r="E180" s="3340">
        <v>63</v>
      </c>
      <c r="F180" s="142" t="s">
        <v>609</v>
      </c>
    </row>
    <row r="181" spans="1:6" ht="19.5" customHeight="1" x14ac:dyDescent="0.15">
      <c r="A181" s="3330"/>
      <c r="B181" s="3332"/>
      <c r="C181" s="3335"/>
      <c r="D181" s="3338"/>
      <c r="E181" s="3341"/>
      <c r="F181" s="143" t="s">
        <v>608</v>
      </c>
    </row>
    <row r="182" spans="1:6" ht="19.5" customHeight="1" x14ac:dyDescent="0.15">
      <c r="A182" s="3330"/>
      <c r="B182" s="3332"/>
      <c r="C182" s="3335"/>
      <c r="D182" s="3339"/>
      <c r="E182" s="3342"/>
      <c r="F182" s="146" t="s">
        <v>607</v>
      </c>
    </row>
    <row r="183" spans="1:6" ht="19.5" customHeight="1" x14ac:dyDescent="0.15">
      <c r="A183" s="3330"/>
      <c r="B183" s="3332"/>
      <c r="C183" s="3335"/>
      <c r="D183" s="3337" t="s">
        <v>606</v>
      </c>
      <c r="E183" s="3340">
        <v>64</v>
      </c>
      <c r="F183" s="145" t="s">
        <v>605</v>
      </c>
    </row>
    <row r="184" spans="1:6" ht="19.5" customHeight="1" x14ac:dyDescent="0.15">
      <c r="A184" s="3330"/>
      <c r="B184" s="3332"/>
      <c r="C184" s="3335"/>
      <c r="D184" s="3338"/>
      <c r="E184" s="3341"/>
      <c r="F184" s="143" t="s">
        <v>604</v>
      </c>
    </row>
    <row r="185" spans="1:6" ht="19.5" customHeight="1" x14ac:dyDescent="0.15">
      <c r="A185" s="3330"/>
      <c r="B185" s="3332"/>
      <c r="C185" s="3336"/>
      <c r="D185" s="3339"/>
      <c r="E185" s="3342"/>
      <c r="F185" s="141" t="s">
        <v>603</v>
      </c>
    </row>
    <row r="186" spans="1:6" ht="19.5" customHeight="1" x14ac:dyDescent="0.15">
      <c r="A186" s="3330"/>
      <c r="B186" s="3332"/>
      <c r="C186" s="3334" t="s">
        <v>46</v>
      </c>
      <c r="D186" s="3337" t="s">
        <v>602</v>
      </c>
      <c r="E186" s="3340">
        <v>65</v>
      </c>
      <c r="F186" s="142" t="s">
        <v>601</v>
      </c>
    </row>
    <row r="187" spans="1:6" ht="19.5" customHeight="1" x14ac:dyDescent="0.15">
      <c r="A187" s="3330"/>
      <c r="B187" s="3332"/>
      <c r="C187" s="3335"/>
      <c r="D187" s="3338"/>
      <c r="E187" s="3341"/>
      <c r="F187" s="144" t="s">
        <v>600</v>
      </c>
    </row>
    <row r="188" spans="1:6" ht="19.5" customHeight="1" x14ac:dyDescent="0.15">
      <c r="A188" s="3330"/>
      <c r="B188" s="3332"/>
      <c r="C188" s="3335"/>
      <c r="D188" s="3338"/>
      <c r="E188" s="3341"/>
      <c r="F188" s="143" t="s">
        <v>599</v>
      </c>
    </row>
    <row r="189" spans="1:6" ht="19.5" customHeight="1" x14ac:dyDescent="0.15">
      <c r="A189" s="3330"/>
      <c r="B189" s="3332"/>
      <c r="C189" s="3335"/>
      <c r="D189" s="3338"/>
      <c r="E189" s="3341"/>
      <c r="F189" s="143" t="s">
        <v>598</v>
      </c>
    </row>
    <row r="190" spans="1:6" ht="19.5" customHeight="1" x14ac:dyDescent="0.15">
      <c r="A190" s="3330"/>
      <c r="B190" s="3332"/>
      <c r="C190" s="3335"/>
      <c r="D190" s="3339"/>
      <c r="E190" s="3342"/>
      <c r="F190" s="141" t="s">
        <v>597</v>
      </c>
    </row>
    <row r="191" spans="1:6" ht="19.5" customHeight="1" x14ac:dyDescent="0.15">
      <c r="A191" s="3330"/>
      <c r="B191" s="3332"/>
      <c r="C191" s="3335"/>
      <c r="D191" s="3337" t="s">
        <v>596</v>
      </c>
      <c r="E191" s="3340">
        <v>66</v>
      </c>
      <c r="F191" s="142" t="s">
        <v>595</v>
      </c>
    </row>
    <row r="192" spans="1:6" ht="19.5" customHeight="1" x14ac:dyDescent="0.15">
      <c r="A192" s="3330"/>
      <c r="B192" s="3333"/>
      <c r="C192" s="3336"/>
      <c r="D192" s="3339"/>
      <c r="E192" s="3342"/>
      <c r="F192" s="141" t="s">
        <v>594</v>
      </c>
    </row>
    <row r="195" spans="1:1" ht="18.75" x14ac:dyDescent="0.15">
      <c r="A195" s="140" t="s">
        <v>593</v>
      </c>
    </row>
  </sheetData>
  <mergeCells count="117">
    <mergeCell ref="A43:A49"/>
    <mergeCell ref="B43:C49"/>
    <mergeCell ref="B53:C53"/>
    <mergeCell ref="A54:A106"/>
    <mergeCell ref="C38:C39"/>
    <mergeCell ref="D38:D39"/>
    <mergeCell ref="E38:E39"/>
    <mergeCell ref="D14:D15"/>
    <mergeCell ref="E14:E15"/>
    <mergeCell ref="D16:D17"/>
    <mergeCell ref="E16:E17"/>
    <mergeCell ref="C22:C28"/>
    <mergeCell ref="D22:D23"/>
    <mergeCell ref="E26:E28"/>
    <mergeCell ref="C29:C31"/>
    <mergeCell ref="C32:C37"/>
    <mergeCell ref="D34:D37"/>
    <mergeCell ref="E34:E37"/>
    <mergeCell ref="D54:D55"/>
    <mergeCell ref="E54:E55"/>
    <mergeCell ref="D56:D57"/>
    <mergeCell ref="E56:E57"/>
    <mergeCell ref="D58:D59"/>
    <mergeCell ref="E58:E59"/>
    <mergeCell ref="A1:F1"/>
    <mergeCell ref="B8:C8"/>
    <mergeCell ref="A9:A39"/>
    <mergeCell ref="B9:B11"/>
    <mergeCell ref="C9:C10"/>
    <mergeCell ref="D9:D10"/>
    <mergeCell ref="E9:E10"/>
    <mergeCell ref="B12:C12"/>
    <mergeCell ref="B13:B39"/>
    <mergeCell ref="E22:E23"/>
    <mergeCell ref="D24:D25"/>
    <mergeCell ref="E24:E25"/>
    <mergeCell ref="D26:D28"/>
    <mergeCell ref="C13:C21"/>
    <mergeCell ref="B42:C42"/>
    <mergeCell ref="D75:D90"/>
    <mergeCell ref="E75:E90"/>
    <mergeCell ref="D91:D98"/>
    <mergeCell ref="E91:E98"/>
    <mergeCell ref="D99:D106"/>
    <mergeCell ref="E99:E106"/>
    <mergeCell ref="D60:D61"/>
    <mergeCell ref="E60:E61"/>
    <mergeCell ref="B63:C65"/>
    <mergeCell ref="D63:D65"/>
    <mergeCell ref="E63:E65"/>
    <mergeCell ref="B66:B106"/>
    <mergeCell ref="D66:D72"/>
    <mergeCell ref="B54:B62"/>
    <mergeCell ref="C54:C61"/>
    <mergeCell ref="C91:C98"/>
    <mergeCell ref="C99:C106"/>
    <mergeCell ref="E66:E72"/>
    <mergeCell ref="C66:C74"/>
    <mergeCell ref="B152:C152"/>
    <mergeCell ref="F109:F110"/>
    <mergeCell ref="A111:A149"/>
    <mergeCell ref="B111:B117"/>
    <mergeCell ref="C112:C113"/>
    <mergeCell ref="D112:D113"/>
    <mergeCell ref="E112:E113"/>
    <mergeCell ref="D129:D133"/>
    <mergeCell ref="E129:E133"/>
    <mergeCell ref="C134:C139"/>
    <mergeCell ref="D134:D135"/>
    <mergeCell ref="D115:D116"/>
    <mergeCell ref="E115:E116"/>
    <mergeCell ref="C118:C124"/>
    <mergeCell ref="D120:D124"/>
    <mergeCell ref="E120:E124"/>
    <mergeCell ref="C140:C142"/>
    <mergeCell ref="D141:D142"/>
    <mergeCell ref="E141:E142"/>
    <mergeCell ref="B144:C149"/>
    <mergeCell ref="D144:D149"/>
    <mergeCell ref="E144:E149"/>
    <mergeCell ref="B118:B143"/>
    <mergeCell ref="C125:C133"/>
    <mergeCell ref="D126:D128"/>
    <mergeCell ref="E126:E128"/>
    <mergeCell ref="C75:C90"/>
    <mergeCell ref="A109:A110"/>
    <mergeCell ref="B109:C109"/>
    <mergeCell ref="D109:D110"/>
    <mergeCell ref="E109:E110"/>
    <mergeCell ref="E134:E135"/>
    <mergeCell ref="D137:D139"/>
    <mergeCell ref="E137:E139"/>
    <mergeCell ref="C115:C116"/>
    <mergeCell ref="A153:A163"/>
    <mergeCell ref="B153:C163"/>
    <mergeCell ref="E180:E182"/>
    <mergeCell ref="D183:D185"/>
    <mergeCell ref="E183:E185"/>
    <mergeCell ref="C186:C192"/>
    <mergeCell ref="D186:D190"/>
    <mergeCell ref="E186:E190"/>
    <mergeCell ref="D191:D192"/>
    <mergeCell ref="E191:E192"/>
    <mergeCell ref="E167:E168"/>
    <mergeCell ref="A167:A168"/>
    <mergeCell ref="B167:C167"/>
    <mergeCell ref="D167:D168"/>
    <mergeCell ref="F167:F168"/>
    <mergeCell ref="A169:A192"/>
    <mergeCell ref="B169:B192"/>
    <mergeCell ref="C169:C179"/>
    <mergeCell ref="D169:D175"/>
    <mergeCell ref="E169:E175"/>
    <mergeCell ref="D176:D179"/>
    <mergeCell ref="E176:E179"/>
    <mergeCell ref="C180:C185"/>
    <mergeCell ref="D180:D182"/>
  </mergeCells>
  <phoneticPr fontId="7"/>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50" max="5" man="1"/>
    <brk id="107" max="5" man="1"/>
    <brk id="150"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zoomScale="85" zoomScaleNormal="85" zoomScaleSheetLayoutView="175" workbookViewId="0">
      <selection activeCell="D8" sqref="D8"/>
    </sheetView>
  </sheetViews>
  <sheetFormatPr defaultColWidth="9" defaultRowHeight="12" x14ac:dyDescent="0.15"/>
  <cols>
    <col min="1" max="2" width="6.875" style="320" customWidth="1"/>
    <col min="3" max="3" width="7" style="320" customWidth="1"/>
    <col min="4" max="4" width="9.625" style="320" customWidth="1"/>
    <col min="5" max="5" width="7.5" style="321" customWidth="1"/>
    <col min="6" max="6" width="19.125" style="320" customWidth="1"/>
    <col min="7" max="9" width="4" style="320" customWidth="1"/>
    <col min="10" max="27" width="4" style="321" customWidth="1"/>
    <col min="28" max="28" width="8.375" style="321" customWidth="1"/>
    <col min="29" max="33" width="8.375" style="320" customWidth="1"/>
    <col min="34" max="39" width="8.125" style="320" customWidth="1"/>
    <col min="40" max="47" width="6.125" style="320" customWidth="1"/>
    <col min="48" max="52" width="9.625" style="321" customWidth="1"/>
    <col min="53" max="56" width="9.625" style="320" customWidth="1"/>
    <col min="57" max="57" width="9.625" style="321" customWidth="1"/>
    <col min="58" max="62" width="9.625" style="320" customWidth="1"/>
    <col min="63" max="63" width="4" style="320" customWidth="1"/>
    <col min="64" max="77" width="4" style="321" customWidth="1"/>
    <col min="78" max="82" width="4" style="320" customWidth="1"/>
    <col min="83" max="99" width="10.625" style="320" customWidth="1"/>
    <col min="100" max="100" width="4" style="320" customWidth="1"/>
    <col min="101" max="101" width="8.125" style="320" customWidth="1"/>
    <col min="102" max="102" width="4.125" style="320" customWidth="1"/>
    <col min="103" max="103" width="4" style="320" customWidth="1"/>
    <col min="104" max="104" width="4.125" style="320" customWidth="1"/>
    <col min="105" max="105" width="4" style="320" customWidth="1"/>
    <col min="106" max="106" width="4.125" style="320" customWidth="1"/>
    <col min="107" max="107" width="4" style="320" customWidth="1"/>
    <col min="108" max="108" width="4.125" style="320" customWidth="1"/>
    <col min="109" max="109" width="4" style="320" customWidth="1"/>
    <col min="110" max="110" width="4.125" style="320" customWidth="1"/>
    <col min="111" max="111" width="4" style="320" customWidth="1"/>
    <col min="112" max="112" width="4.125" style="320" customWidth="1"/>
    <col min="113" max="116" width="4" style="320" customWidth="1"/>
    <col min="117" max="135" width="4" style="321" customWidth="1"/>
    <col min="136" max="144" width="4" style="320" customWidth="1"/>
    <col min="145" max="150" width="8.125" style="320" customWidth="1"/>
    <col min="151" max="152" width="4" style="320" customWidth="1"/>
    <col min="153" max="160" width="5" style="320" customWidth="1"/>
    <col min="161" max="167" width="4" style="320" customWidth="1"/>
    <col min="168" max="168" width="5" style="320" customWidth="1"/>
    <col min="169" max="172" width="8.125" style="320" customWidth="1"/>
    <col min="173" max="173" width="5" style="320" customWidth="1"/>
    <col min="174" max="177" width="8.125" style="320" customWidth="1"/>
    <col min="178" max="178" width="4.875" style="320" customWidth="1"/>
    <col min="179" max="180" width="8.125" style="320" customWidth="1"/>
    <col min="181" max="181" width="5" style="320" customWidth="1"/>
    <col min="182" max="187" width="8.25" style="320" customWidth="1"/>
    <col min="188" max="189" width="5" style="320" customWidth="1"/>
    <col min="190" max="16384" width="9" style="320"/>
  </cols>
  <sheetData>
    <row r="1" spans="1:190" x14ac:dyDescent="0.15">
      <c r="D1" s="359" t="s">
        <v>1153</v>
      </c>
      <c r="E1" s="359"/>
      <c r="CE1" s="360"/>
      <c r="CF1" s="360"/>
      <c r="CG1" s="360"/>
      <c r="CM1" s="360"/>
      <c r="CP1" s="360"/>
      <c r="DI1" s="360"/>
      <c r="DJ1" s="360"/>
      <c r="DK1" s="360"/>
    </row>
    <row r="2" spans="1:190" ht="21" customHeight="1" x14ac:dyDescent="0.15">
      <c r="D2" s="359" t="s">
        <v>1152</v>
      </c>
      <c r="E2" s="359"/>
    </row>
    <row r="3" spans="1:190" ht="21" customHeight="1" x14ac:dyDescent="0.15">
      <c r="D3" s="359" t="s">
        <v>394</v>
      </c>
      <c r="E3" s="359"/>
      <c r="FE3" s="358"/>
    </row>
    <row r="4" spans="1:190" s="357" customFormat="1" ht="20.25" customHeight="1" x14ac:dyDescent="0.15">
      <c r="D4" s="3418" t="s">
        <v>509</v>
      </c>
      <c r="E4" s="3418" t="s">
        <v>507</v>
      </c>
      <c r="F4" s="3418" t="s">
        <v>505</v>
      </c>
      <c r="G4" s="3409" t="s">
        <v>1151</v>
      </c>
      <c r="H4" s="3410"/>
      <c r="I4" s="3411"/>
      <c r="J4" s="3417" t="s">
        <v>1150</v>
      </c>
      <c r="K4" s="3417"/>
      <c r="L4" s="3417"/>
      <c r="M4" s="3417"/>
      <c r="N4" s="3417"/>
      <c r="O4" s="3417" t="s">
        <v>1149</v>
      </c>
      <c r="P4" s="3417"/>
      <c r="Q4" s="3417"/>
      <c r="R4" s="3417"/>
      <c r="S4" s="3417"/>
      <c r="T4" s="3417"/>
      <c r="U4" s="3417"/>
      <c r="V4" s="3417"/>
      <c r="W4" s="3417"/>
      <c r="X4" s="3417"/>
      <c r="Y4" s="3409" t="s">
        <v>4640</v>
      </c>
      <c r="Z4" s="3410"/>
      <c r="AA4" s="3411"/>
      <c r="AB4" s="3417" t="s">
        <v>1148</v>
      </c>
      <c r="AC4" s="3417"/>
      <c r="AD4" s="3417"/>
      <c r="AE4" s="3417"/>
      <c r="AF4" s="3417"/>
      <c r="AG4" s="3417"/>
      <c r="AH4" s="3417" t="s">
        <v>1147</v>
      </c>
      <c r="AI4" s="3417"/>
      <c r="AJ4" s="3417"/>
      <c r="AK4" s="3417"/>
      <c r="AL4" s="3423"/>
      <c r="AM4" s="3423"/>
      <c r="AN4" s="3419" t="s">
        <v>1146</v>
      </c>
      <c r="AO4" s="3419"/>
      <c r="AP4" s="3419"/>
      <c r="AQ4" s="3419"/>
      <c r="AR4" s="3419" t="s">
        <v>1145</v>
      </c>
      <c r="AS4" s="3419"/>
      <c r="AT4" s="3419"/>
      <c r="AU4" s="3419"/>
      <c r="AV4" s="3420" t="s">
        <v>1144</v>
      </c>
      <c r="AW4" s="3421"/>
      <c r="AX4" s="3421"/>
      <c r="AY4" s="3421"/>
      <c r="AZ4" s="3421"/>
      <c r="BA4" s="3421"/>
      <c r="BB4" s="3421"/>
      <c r="BC4" s="3421"/>
      <c r="BD4" s="3421"/>
      <c r="BE4" s="3421"/>
      <c r="BF4" s="3421"/>
      <c r="BG4" s="3421"/>
      <c r="BH4" s="3421"/>
      <c r="BI4" s="3421"/>
      <c r="BJ4" s="3422"/>
      <c r="BK4" s="3418" t="s">
        <v>1143</v>
      </c>
      <c r="BL4" s="3417" t="s">
        <v>81</v>
      </c>
      <c r="BM4" s="3417"/>
      <c r="BN4" s="3417"/>
      <c r="BO4" s="3417"/>
      <c r="BP4" s="3417" t="s">
        <v>1142</v>
      </c>
      <c r="BQ4" s="3417"/>
      <c r="BR4" s="3417"/>
      <c r="BS4" s="3417"/>
      <c r="BT4" s="3417"/>
      <c r="BU4" s="3417"/>
      <c r="BV4" s="3417"/>
      <c r="BW4" s="3417"/>
      <c r="BX4" s="3392" t="s">
        <v>1141</v>
      </c>
      <c r="BY4" s="3419" t="s">
        <v>1140</v>
      </c>
      <c r="BZ4" s="3419"/>
      <c r="CA4" s="3419"/>
      <c r="CB4" s="3419"/>
      <c r="CC4" s="3419"/>
      <c r="CD4" s="3419"/>
      <c r="CE4" s="3417" t="s">
        <v>1139</v>
      </c>
      <c r="CF4" s="3417"/>
      <c r="CG4" s="3417"/>
      <c r="CH4" s="3417"/>
      <c r="CI4" s="3417"/>
      <c r="CJ4" s="3417"/>
      <c r="CK4" s="3417"/>
      <c r="CL4" s="3417" t="s">
        <v>1138</v>
      </c>
      <c r="CM4" s="3417"/>
      <c r="CN4" s="3417"/>
      <c r="CO4" s="3417"/>
      <c r="CP4" s="3417"/>
      <c r="CQ4" s="3417"/>
      <c r="CR4" s="3417"/>
      <c r="CS4" s="3417"/>
      <c r="CT4" s="3417"/>
      <c r="CU4" s="3423"/>
      <c r="CV4" s="3424" t="s">
        <v>95</v>
      </c>
      <c r="CW4" s="3415"/>
      <c r="CX4" s="3415"/>
      <c r="CY4" s="3415"/>
      <c r="CZ4" s="3415"/>
      <c r="DA4" s="3415"/>
      <c r="DB4" s="3415"/>
      <c r="DC4" s="3415"/>
      <c r="DD4" s="3415"/>
      <c r="DE4" s="3415"/>
      <c r="DF4" s="3415"/>
      <c r="DG4" s="3415"/>
      <c r="DH4" s="3415"/>
      <c r="DI4" s="3415"/>
      <c r="DJ4" s="3415"/>
      <c r="DK4" s="3415"/>
      <c r="DL4" s="3415"/>
      <c r="DM4" s="3415"/>
      <c r="DN4" s="3415"/>
      <c r="DO4" s="3416"/>
      <c r="DP4" s="3442" t="s">
        <v>26</v>
      </c>
      <c r="DQ4" s="3443"/>
      <c r="DR4" s="3443"/>
      <c r="DS4" s="3443"/>
      <c r="DT4" s="3443"/>
      <c r="DU4" s="3443"/>
      <c r="DV4" s="3443"/>
      <c r="DW4" s="3443"/>
      <c r="DX4" s="3443"/>
      <c r="DY4" s="3443"/>
      <c r="DZ4" s="3443"/>
      <c r="EA4" s="3443"/>
      <c r="EB4" s="3443"/>
      <c r="EC4" s="3443"/>
      <c r="ED4" s="3443"/>
      <c r="EE4" s="3443"/>
      <c r="EF4" s="3443"/>
      <c r="EG4" s="3443"/>
      <c r="EH4" s="3443"/>
      <c r="EI4" s="3443"/>
      <c r="EJ4" s="3443"/>
      <c r="EK4" s="3443"/>
      <c r="EL4" s="3443"/>
      <c r="EM4" s="3443"/>
      <c r="EN4" s="3443"/>
      <c r="EO4" s="3443"/>
      <c r="EP4" s="3443"/>
      <c r="EQ4" s="3443"/>
      <c r="ER4" s="3443"/>
      <c r="ES4" s="3443"/>
      <c r="ET4" s="3443"/>
      <c r="EU4" s="3443"/>
      <c r="EV4" s="3444"/>
      <c r="EW4" s="3432" t="s">
        <v>1132</v>
      </c>
      <c r="EX4" s="3432"/>
      <c r="EY4" s="3432"/>
      <c r="EZ4" s="3432"/>
      <c r="FA4" s="3432"/>
      <c r="FB4" s="3432"/>
      <c r="FC4" s="3432"/>
      <c r="FD4" s="3432"/>
      <c r="FE4" s="3392" t="s">
        <v>1137</v>
      </c>
      <c r="FF4" s="3436" t="s">
        <v>4714</v>
      </c>
      <c r="FG4" s="3433" t="s">
        <v>4883</v>
      </c>
      <c r="FH4" s="3433"/>
      <c r="FI4" s="3433"/>
      <c r="FJ4" s="3433"/>
      <c r="FK4" s="3433"/>
      <c r="FL4" s="3432"/>
      <c r="FM4" s="3432"/>
      <c r="FN4" s="3432"/>
      <c r="FO4" s="3432"/>
      <c r="FP4" s="3432"/>
      <c r="FQ4" s="3432"/>
      <c r="FR4" s="3432"/>
      <c r="FS4" s="3432"/>
      <c r="FT4" s="3432"/>
      <c r="FU4" s="3432"/>
      <c r="FV4" s="3432"/>
      <c r="FW4" s="3432"/>
      <c r="FX4" s="3432"/>
      <c r="FY4" s="3432"/>
      <c r="FZ4" s="3432"/>
      <c r="GA4" s="3432"/>
      <c r="GB4" s="3432"/>
      <c r="GC4" s="3432"/>
      <c r="GD4" s="3432"/>
      <c r="GE4" s="3432"/>
      <c r="GF4" s="3432"/>
      <c r="GG4" s="3432"/>
    </row>
    <row r="5" spans="1:190" s="356" customFormat="1" ht="29.25" customHeight="1" x14ac:dyDescent="0.15">
      <c r="D5" s="3418"/>
      <c r="E5" s="3418"/>
      <c r="F5" s="3418"/>
      <c r="G5" s="3412"/>
      <c r="H5" s="3413"/>
      <c r="I5" s="3441"/>
      <c r="J5" s="3418" t="s">
        <v>190</v>
      </c>
      <c r="K5" s="3417" t="s">
        <v>1136</v>
      </c>
      <c r="L5" s="3417"/>
      <c r="M5" s="3417"/>
      <c r="N5" s="3423"/>
      <c r="O5" s="3418" t="s">
        <v>190</v>
      </c>
      <c r="P5" s="3424" t="s">
        <v>1136</v>
      </c>
      <c r="Q5" s="3415"/>
      <c r="R5" s="3415"/>
      <c r="S5" s="3415"/>
      <c r="T5" s="3415"/>
      <c r="U5" s="3415"/>
      <c r="V5" s="3415"/>
      <c r="W5" s="3415"/>
      <c r="X5" s="3411"/>
      <c r="Y5" s="3412"/>
      <c r="Z5" s="3413"/>
      <c r="AA5" s="3414"/>
      <c r="AB5" s="3419" t="s">
        <v>95</v>
      </c>
      <c r="AC5" s="3419"/>
      <c r="AD5" s="3419" t="s">
        <v>1135</v>
      </c>
      <c r="AE5" s="3419"/>
      <c r="AF5" s="3419" t="s">
        <v>97</v>
      </c>
      <c r="AG5" s="3419"/>
      <c r="AH5" s="676"/>
      <c r="AI5" s="677"/>
      <c r="AJ5" s="677"/>
      <c r="AK5" s="678"/>
      <c r="AL5" s="679"/>
      <c r="AM5" s="680"/>
      <c r="AN5" s="3419"/>
      <c r="AO5" s="3419"/>
      <c r="AP5" s="3419"/>
      <c r="AQ5" s="3419"/>
      <c r="AR5" s="3419"/>
      <c r="AS5" s="3419"/>
      <c r="AT5" s="3419"/>
      <c r="AU5" s="3419"/>
      <c r="AV5" s="3417" t="s">
        <v>95</v>
      </c>
      <c r="AW5" s="3417"/>
      <c r="AX5" s="3417"/>
      <c r="AY5" s="3423"/>
      <c r="AZ5" s="3423"/>
      <c r="BA5" s="3424" t="s">
        <v>1134</v>
      </c>
      <c r="BB5" s="3415"/>
      <c r="BC5" s="3415"/>
      <c r="BD5" s="3410"/>
      <c r="BE5" s="3411"/>
      <c r="BF5" s="3420" t="s">
        <v>1132</v>
      </c>
      <c r="BG5" s="3421"/>
      <c r="BH5" s="3421"/>
      <c r="BI5" s="3425"/>
      <c r="BJ5" s="3426"/>
      <c r="BK5" s="3418"/>
      <c r="BL5" s="3417"/>
      <c r="BM5" s="3417"/>
      <c r="BN5" s="3417"/>
      <c r="BO5" s="3417"/>
      <c r="BP5" s="3417"/>
      <c r="BQ5" s="3417"/>
      <c r="BR5" s="3417"/>
      <c r="BS5" s="3417"/>
      <c r="BT5" s="3417"/>
      <c r="BU5" s="3417"/>
      <c r="BV5" s="3417"/>
      <c r="BW5" s="3417"/>
      <c r="BX5" s="3399"/>
      <c r="BY5" s="3419"/>
      <c r="BZ5" s="3419"/>
      <c r="CA5" s="3419"/>
      <c r="CB5" s="3419"/>
      <c r="CC5" s="3419"/>
      <c r="CD5" s="3419"/>
      <c r="CE5" s="3417"/>
      <c r="CF5" s="3417"/>
      <c r="CG5" s="3417"/>
      <c r="CH5" s="3417"/>
      <c r="CI5" s="3417"/>
      <c r="CJ5" s="3417"/>
      <c r="CK5" s="3423"/>
      <c r="CL5" s="3417" t="s">
        <v>1133</v>
      </c>
      <c r="CM5" s="3417"/>
      <c r="CN5" s="3417"/>
      <c r="CO5" s="3417" t="s">
        <v>1132</v>
      </c>
      <c r="CP5" s="3417"/>
      <c r="CQ5" s="3417"/>
      <c r="CR5" s="3392" t="s">
        <v>836</v>
      </c>
      <c r="CS5" s="3392" t="s">
        <v>1131</v>
      </c>
      <c r="CT5" s="3392" t="s">
        <v>1130</v>
      </c>
      <c r="CU5" s="3399" t="s">
        <v>71</v>
      </c>
      <c r="CV5" s="3424" t="s">
        <v>284</v>
      </c>
      <c r="CW5" s="3415"/>
      <c r="CX5" s="3415"/>
      <c r="CY5" s="3416"/>
      <c r="CZ5" s="3424" t="s">
        <v>44</v>
      </c>
      <c r="DA5" s="3415"/>
      <c r="DB5" s="3416"/>
      <c r="DC5" s="3424" t="s">
        <v>45</v>
      </c>
      <c r="DD5" s="3415"/>
      <c r="DE5" s="3416"/>
      <c r="DF5" s="3424" t="s">
        <v>46</v>
      </c>
      <c r="DG5" s="3415"/>
      <c r="DH5" s="3416"/>
      <c r="DI5" s="3420" t="s">
        <v>1129</v>
      </c>
      <c r="DJ5" s="3421"/>
      <c r="DK5" s="3421"/>
      <c r="DL5" s="3421"/>
      <c r="DM5" s="3421"/>
      <c r="DN5" s="3421"/>
      <c r="DO5" s="3422"/>
      <c r="DP5" s="3424" t="s">
        <v>148</v>
      </c>
      <c r="DQ5" s="3415"/>
      <c r="DR5" s="3415"/>
      <c r="DS5" s="3416"/>
      <c r="DT5" s="3419" t="s">
        <v>161</v>
      </c>
      <c r="DU5" s="3419"/>
      <c r="DV5" s="3419"/>
      <c r="DW5" s="3419"/>
      <c r="DX5" s="3419"/>
      <c r="DY5" s="3419"/>
      <c r="DZ5" s="3419"/>
      <c r="EA5" s="3419"/>
      <c r="EB5" s="3419"/>
      <c r="EC5" s="3419"/>
      <c r="ED5" s="3419"/>
      <c r="EE5" s="3419"/>
      <c r="EF5" s="3420" t="s">
        <v>896</v>
      </c>
      <c r="EG5" s="3421"/>
      <c r="EH5" s="3421"/>
      <c r="EI5" s="3421"/>
      <c r="EJ5" s="3421"/>
      <c r="EK5" s="3421"/>
      <c r="EL5" s="3421"/>
      <c r="EM5" s="3421"/>
      <c r="EN5" s="3421"/>
      <c r="EO5" s="3421"/>
      <c r="EP5" s="3421"/>
      <c r="EQ5" s="3421"/>
      <c r="ER5" s="3421"/>
      <c r="ES5" s="3421"/>
      <c r="ET5" s="3421"/>
      <c r="EU5" s="3421"/>
      <c r="EV5" s="3422"/>
      <c r="EW5" s="3424" t="s">
        <v>44</v>
      </c>
      <c r="EX5" s="3415"/>
      <c r="EY5" s="3415"/>
      <c r="EZ5" s="3416"/>
      <c r="FA5" s="3424" t="s">
        <v>45</v>
      </c>
      <c r="FB5" s="3415"/>
      <c r="FC5" s="3424" t="s">
        <v>46</v>
      </c>
      <c r="FD5" s="3416"/>
      <c r="FE5" s="3399"/>
      <c r="FF5" s="3437"/>
      <c r="FG5" s="3434" t="s">
        <v>4884</v>
      </c>
      <c r="FH5" s="3434" t="s">
        <v>4885</v>
      </c>
      <c r="FI5" s="3434" t="s">
        <v>4886</v>
      </c>
      <c r="FJ5" s="3434" t="s">
        <v>4887</v>
      </c>
      <c r="FK5" s="3434" t="s">
        <v>4888</v>
      </c>
      <c r="FL5" s="3445" t="s">
        <v>1128</v>
      </c>
      <c r="FM5" s="3416" t="s">
        <v>61</v>
      </c>
      <c r="FN5" s="3417"/>
      <c r="FO5" s="3417"/>
      <c r="FP5" s="3417"/>
      <c r="FQ5" s="3445" t="s">
        <v>6914</v>
      </c>
      <c r="FR5" s="3416" t="s">
        <v>61</v>
      </c>
      <c r="FS5" s="3417"/>
      <c r="FT5" s="3417"/>
      <c r="FU5" s="3417"/>
      <c r="FV5" s="3430" t="s">
        <v>881</v>
      </c>
      <c r="FW5" s="681" t="s">
        <v>1127</v>
      </c>
      <c r="FX5" s="768"/>
      <c r="FY5" s="3427" t="s">
        <v>4715</v>
      </c>
      <c r="FZ5" s="3416" t="s">
        <v>4716</v>
      </c>
      <c r="GA5" s="3417"/>
      <c r="GB5" s="3417"/>
      <c r="GC5" s="3417"/>
      <c r="GD5" s="3417"/>
      <c r="GE5" s="3417"/>
      <c r="GF5" s="3429" t="s">
        <v>6913</v>
      </c>
      <c r="GG5" s="3429" t="s">
        <v>6915</v>
      </c>
    </row>
    <row r="6" spans="1:190" s="356" customFormat="1" ht="29.25" customHeight="1" x14ac:dyDescent="0.15">
      <c r="C6" s="426"/>
      <c r="D6" s="3418"/>
      <c r="E6" s="3418"/>
      <c r="F6" s="3418"/>
      <c r="G6" s="3394" t="s">
        <v>932</v>
      </c>
      <c r="H6" s="3394" t="s">
        <v>931</v>
      </c>
      <c r="I6" s="3394" t="s">
        <v>4889</v>
      </c>
      <c r="J6" s="3418"/>
      <c r="K6" s="3394" t="s">
        <v>1124</v>
      </c>
      <c r="L6" s="3394" t="s">
        <v>1123</v>
      </c>
      <c r="M6" s="3394" t="s">
        <v>1122</v>
      </c>
      <c r="N6" s="3402" t="s">
        <v>1113</v>
      </c>
      <c r="O6" s="3418"/>
      <c r="P6" s="3394" t="s">
        <v>1121</v>
      </c>
      <c r="Q6" s="3394" t="s">
        <v>1120</v>
      </c>
      <c r="R6" s="3394" t="s">
        <v>1119</v>
      </c>
      <c r="S6" s="3394" t="s">
        <v>1118</v>
      </c>
      <c r="T6" s="3394" t="s">
        <v>1117</v>
      </c>
      <c r="U6" s="3394" t="s">
        <v>1116</v>
      </c>
      <c r="V6" s="3394" t="s">
        <v>1115</v>
      </c>
      <c r="W6" s="3392" t="s">
        <v>1114</v>
      </c>
      <c r="X6" s="3402" t="s">
        <v>1113</v>
      </c>
      <c r="Y6" s="3392" t="s">
        <v>189</v>
      </c>
      <c r="Z6" s="3392" t="s">
        <v>193</v>
      </c>
      <c r="AA6" s="3399" t="s">
        <v>71</v>
      </c>
      <c r="AB6" s="3392" t="s">
        <v>21</v>
      </c>
      <c r="AC6" s="3394" t="s">
        <v>22</v>
      </c>
      <c r="AD6" s="3392" t="s">
        <v>21</v>
      </c>
      <c r="AE6" s="3392" t="s">
        <v>22</v>
      </c>
      <c r="AF6" s="3392" t="s">
        <v>21</v>
      </c>
      <c r="AG6" s="3392" t="s">
        <v>22</v>
      </c>
      <c r="AH6" s="3392" t="s">
        <v>1065</v>
      </c>
      <c r="AI6" s="3392" t="s">
        <v>1068</v>
      </c>
      <c r="AJ6" s="3392" t="s">
        <v>1067</v>
      </c>
      <c r="AK6" s="3399" t="s">
        <v>1066</v>
      </c>
      <c r="AL6" s="682"/>
      <c r="AM6" s="683"/>
      <c r="AN6" s="3404" t="s">
        <v>1111</v>
      </c>
      <c r="AO6" s="684"/>
      <c r="AP6" s="3392" t="s">
        <v>1110</v>
      </c>
      <c r="AQ6" s="3392" t="s">
        <v>1109</v>
      </c>
      <c r="AR6" s="3404" t="s">
        <v>1111</v>
      </c>
      <c r="AS6" s="685"/>
      <c r="AT6" s="3392" t="s">
        <v>1110</v>
      </c>
      <c r="AU6" s="3392" t="s">
        <v>1109</v>
      </c>
      <c r="AV6" s="3392" t="s">
        <v>1108</v>
      </c>
      <c r="AW6" s="3392" t="s">
        <v>1107</v>
      </c>
      <c r="AX6" s="3392" t="s">
        <v>1106</v>
      </c>
      <c r="AY6" s="3403" t="s">
        <v>1105</v>
      </c>
      <c r="AZ6" s="686"/>
      <c r="BA6" s="3392" t="s">
        <v>1108</v>
      </c>
      <c r="BB6" s="3392" t="s">
        <v>1107</v>
      </c>
      <c r="BC6" s="3392" t="s">
        <v>1106</v>
      </c>
      <c r="BD6" s="3403" t="s">
        <v>1105</v>
      </c>
      <c r="BE6" s="686"/>
      <c r="BF6" s="3392" t="s">
        <v>1108</v>
      </c>
      <c r="BG6" s="3392" t="s">
        <v>1107</v>
      </c>
      <c r="BH6" s="3392" t="s">
        <v>1106</v>
      </c>
      <c r="BI6" s="3403" t="s">
        <v>1105</v>
      </c>
      <c r="BJ6" s="686"/>
      <c r="BK6" s="3418"/>
      <c r="BL6" s="3392" t="s">
        <v>82</v>
      </c>
      <c r="BM6" s="3392" t="s">
        <v>83</v>
      </c>
      <c r="BN6" s="3392" t="s">
        <v>84</v>
      </c>
      <c r="BO6" s="3392" t="s">
        <v>85</v>
      </c>
      <c r="BP6" s="3392" t="s">
        <v>1103</v>
      </c>
      <c r="BQ6" s="3392" t="s">
        <v>87</v>
      </c>
      <c r="BR6" s="3392" t="s">
        <v>88</v>
      </c>
      <c r="BS6" s="3392" t="s">
        <v>89</v>
      </c>
      <c r="BT6" s="3392" t="s">
        <v>90</v>
      </c>
      <c r="BU6" s="3392" t="s">
        <v>91</v>
      </c>
      <c r="BV6" s="3392" t="s">
        <v>92</v>
      </c>
      <c r="BW6" s="3392" t="s">
        <v>93</v>
      </c>
      <c r="BX6" s="3399"/>
      <c r="BY6" s="3400" t="s">
        <v>1102</v>
      </c>
      <c r="BZ6" s="3400" t="s">
        <v>1101</v>
      </c>
      <c r="CA6" s="3400" t="s">
        <v>1100</v>
      </c>
      <c r="CB6" s="3400" t="s">
        <v>1099</v>
      </c>
      <c r="CC6" s="3400" t="s">
        <v>1098</v>
      </c>
      <c r="CD6" s="3400" t="s">
        <v>770</v>
      </c>
      <c r="CE6" s="3392" t="s">
        <v>1097</v>
      </c>
      <c r="CF6" s="3392" t="s">
        <v>1096</v>
      </c>
      <c r="CG6" s="3392" t="s">
        <v>1095</v>
      </c>
      <c r="CH6" s="3392" t="s">
        <v>1094</v>
      </c>
      <c r="CI6" s="3392" t="s">
        <v>1093</v>
      </c>
      <c r="CJ6" s="3392" t="s">
        <v>843</v>
      </c>
      <c r="CK6" s="3399" t="s">
        <v>71</v>
      </c>
      <c r="CL6" s="3392" t="s">
        <v>944</v>
      </c>
      <c r="CM6" s="3392" t="s">
        <v>839</v>
      </c>
      <c r="CN6" s="3392" t="s">
        <v>770</v>
      </c>
      <c r="CO6" s="3392" t="s">
        <v>944</v>
      </c>
      <c r="CP6" s="3392" t="s">
        <v>839</v>
      </c>
      <c r="CQ6" s="3392" t="s">
        <v>770</v>
      </c>
      <c r="CR6" s="3399"/>
      <c r="CS6" s="3399"/>
      <c r="CT6" s="3399"/>
      <c r="CU6" s="3399"/>
      <c r="CV6" s="3392" t="s">
        <v>820</v>
      </c>
      <c r="CW6" s="3392" t="s">
        <v>1092</v>
      </c>
      <c r="CX6" s="3392" t="s">
        <v>1091</v>
      </c>
      <c r="CY6" s="3392" t="s">
        <v>998</v>
      </c>
      <c r="CZ6" s="3392" t="s">
        <v>811</v>
      </c>
      <c r="DA6" s="3392" t="s">
        <v>808</v>
      </c>
      <c r="DB6" s="3392" t="s">
        <v>1090</v>
      </c>
      <c r="DC6" s="3392" t="s">
        <v>1089</v>
      </c>
      <c r="DD6" s="3392" t="s">
        <v>1088</v>
      </c>
      <c r="DE6" s="3392" t="s">
        <v>798</v>
      </c>
      <c r="DF6" s="3392" t="s">
        <v>796</v>
      </c>
      <c r="DG6" s="3392" t="s">
        <v>794</v>
      </c>
      <c r="DH6" s="3392" t="s">
        <v>1087</v>
      </c>
      <c r="DI6" s="3392" t="s">
        <v>1086</v>
      </c>
      <c r="DJ6" s="3392" t="s">
        <v>1085</v>
      </c>
      <c r="DK6" s="3392" t="s">
        <v>1084</v>
      </c>
      <c r="DL6" s="3392" t="s">
        <v>1083</v>
      </c>
      <c r="DM6" s="3392" t="s">
        <v>774</v>
      </c>
      <c r="DN6" s="3392" t="s">
        <v>1082</v>
      </c>
      <c r="DO6" s="3392" t="s">
        <v>770</v>
      </c>
      <c r="DP6" s="3392" t="s">
        <v>749</v>
      </c>
      <c r="DQ6" s="3392" t="s">
        <v>741</v>
      </c>
      <c r="DR6" s="3392" t="s">
        <v>1043</v>
      </c>
      <c r="DS6" s="3392" t="s">
        <v>716</v>
      </c>
      <c r="DT6" s="3407" t="s">
        <v>691</v>
      </c>
      <c r="DU6" s="3405" t="s">
        <v>689</v>
      </c>
      <c r="DV6" s="3405" t="s">
        <v>1081</v>
      </c>
      <c r="DW6" s="3405" t="s">
        <v>1080</v>
      </c>
      <c r="DX6" s="3405" t="s">
        <v>680</v>
      </c>
      <c r="DY6" s="3405" t="s">
        <v>676</v>
      </c>
      <c r="DZ6" s="3405" t="s">
        <v>669</v>
      </c>
      <c r="EA6" s="3405" t="s">
        <v>1079</v>
      </c>
      <c r="EB6" s="3405" t="s">
        <v>664</v>
      </c>
      <c r="EC6" s="3405" t="s">
        <v>658</v>
      </c>
      <c r="ED6" s="3405" t="s">
        <v>1078</v>
      </c>
      <c r="EE6" s="3405" t="s">
        <v>1077</v>
      </c>
      <c r="EF6" s="3392" t="s">
        <v>641</v>
      </c>
      <c r="EG6" s="3392" t="s">
        <v>1076</v>
      </c>
      <c r="EH6" s="3392" t="s">
        <v>637</v>
      </c>
      <c r="EI6" s="3392" t="s">
        <v>635</v>
      </c>
      <c r="EJ6" s="3392" t="s">
        <v>633</v>
      </c>
      <c r="EK6" s="3392" t="s">
        <v>391</v>
      </c>
      <c r="EL6" s="3392" t="s">
        <v>1075</v>
      </c>
      <c r="EM6" s="3392" t="s">
        <v>6800</v>
      </c>
      <c r="EN6" s="3404" t="s">
        <v>4644</v>
      </c>
      <c r="EO6" s="3415" t="s">
        <v>4897</v>
      </c>
      <c r="EP6" s="3415"/>
      <c r="EQ6" s="3415"/>
      <c r="ER6" s="3415"/>
      <c r="ES6" s="3415"/>
      <c r="ET6" s="3416"/>
      <c r="EU6" s="3392" t="s">
        <v>183</v>
      </c>
      <c r="EV6" s="3392" t="s">
        <v>4942</v>
      </c>
      <c r="EW6" s="3404" t="s">
        <v>1074</v>
      </c>
      <c r="EX6" s="687"/>
      <c r="EY6" s="3404" t="s">
        <v>1073</v>
      </c>
      <c r="EZ6" s="687"/>
      <c r="FA6" s="3392" t="s">
        <v>1072</v>
      </c>
      <c r="FB6" s="3392" t="s">
        <v>1071</v>
      </c>
      <c r="FC6" s="3392" t="s">
        <v>1070</v>
      </c>
      <c r="FD6" s="3438" t="s">
        <v>1069</v>
      </c>
      <c r="FE6" s="3399"/>
      <c r="FF6" s="3437"/>
      <c r="FG6" s="3434"/>
      <c r="FH6" s="3434"/>
      <c r="FI6" s="3434"/>
      <c r="FJ6" s="3434"/>
      <c r="FK6" s="3434"/>
      <c r="FL6" s="3418"/>
      <c r="FM6" s="688"/>
      <c r="FN6" s="688"/>
      <c r="FO6" s="688"/>
      <c r="FP6" s="688"/>
      <c r="FQ6" s="3418"/>
      <c r="FR6" s="688"/>
      <c r="FS6" s="688"/>
      <c r="FT6" s="688"/>
      <c r="FU6" s="688"/>
      <c r="FV6" s="3431"/>
      <c r="FW6" s="689"/>
      <c r="FX6" s="769" t="s">
        <v>1126</v>
      </c>
      <c r="FY6" s="3428"/>
      <c r="FZ6" s="3418" t="s">
        <v>4710</v>
      </c>
      <c r="GA6" s="3418" t="s">
        <v>4711</v>
      </c>
      <c r="GB6" s="3418" t="s">
        <v>4712</v>
      </c>
      <c r="GC6" s="3418" t="s">
        <v>4713</v>
      </c>
      <c r="GD6" s="3418" t="s">
        <v>4717</v>
      </c>
      <c r="GE6" s="3418"/>
      <c r="GF6" s="3428"/>
      <c r="GG6" s="3428"/>
      <c r="GH6" s="414"/>
    </row>
    <row r="7" spans="1:190" s="354" customFormat="1" ht="189.75" customHeight="1" x14ac:dyDescent="0.15">
      <c r="A7" s="355" t="s">
        <v>447</v>
      </c>
      <c r="B7" s="355" t="s">
        <v>4961</v>
      </c>
      <c r="C7" s="354" t="s">
        <v>1125</v>
      </c>
      <c r="D7" s="3392"/>
      <c r="E7" s="3392"/>
      <c r="F7" s="3392"/>
      <c r="G7" s="3395"/>
      <c r="H7" s="3395"/>
      <c r="I7" s="3395"/>
      <c r="J7" s="3392"/>
      <c r="K7" s="3395"/>
      <c r="L7" s="3395"/>
      <c r="M7" s="3395"/>
      <c r="N7" s="3395"/>
      <c r="O7" s="3392"/>
      <c r="P7" s="3395"/>
      <c r="Q7" s="3395"/>
      <c r="R7" s="3395"/>
      <c r="S7" s="3395"/>
      <c r="T7" s="3395"/>
      <c r="U7" s="3395"/>
      <c r="V7" s="3395"/>
      <c r="W7" s="3395"/>
      <c r="X7" s="3395"/>
      <c r="Y7" s="3393"/>
      <c r="Z7" s="3393"/>
      <c r="AA7" s="3393"/>
      <c r="AB7" s="3393"/>
      <c r="AC7" s="3395"/>
      <c r="AD7" s="3393"/>
      <c r="AE7" s="3393"/>
      <c r="AF7" s="3393"/>
      <c r="AG7" s="3393"/>
      <c r="AH7" s="3393"/>
      <c r="AI7" s="3393"/>
      <c r="AJ7" s="3393"/>
      <c r="AK7" s="3393"/>
      <c r="AL7" s="690" t="s">
        <v>4943</v>
      </c>
      <c r="AM7" s="690" t="s">
        <v>1112</v>
      </c>
      <c r="AN7" s="3393"/>
      <c r="AO7" s="691" t="s">
        <v>4911</v>
      </c>
      <c r="AP7" s="3393"/>
      <c r="AQ7" s="3393"/>
      <c r="AR7" s="3393"/>
      <c r="AS7" s="692" t="s">
        <v>4911</v>
      </c>
      <c r="AT7" s="3393"/>
      <c r="AU7" s="3393"/>
      <c r="AV7" s="3393"/>
      <c r="AW7" s="3393"/>
      <c r="AX7" s="3393"/>
      <c r="AY7" s="3393"/>
      <c r="AZ7" s="692" t="s">
        <v>1104</v>
      </c>
      <c r="BA7" s="3393"/>
      <c r="BB7" s="3393"/>
      <c r="BC7" s="3393"/>
      <c r="BD7" s="3393"/>
      <c r="BE7" s="692" t="s">
        <v>1104</v>
      </c>
      <c r="BF7" s="3393"/>
      <c r="BG7" s="3393"/>
      <c r="BH7" s="3393"/>
      <c r="BI7" s="3393"/>
      <c r="BJ7" s="692" t="s">
        <v>1104</v>
      </c>
      <c r="BK7" s="3392"/>
      <c r="BL7" s="3393"/>
      <c r="BM7" s="3393"/>
      <c r="BN7" s="3393"/>
      <c r="BO7" s="3393"/>
      <c r="BP7" s="3393"/>
      <c r="BQ7" s="3393"/>
      <c r="BR7" s="3393"/>
      <c r="BS7" s="3393"/>
      <c r="BT7" s="3393"/>
      <c r="BU7" s="3393"/>
      <c r="BV7" s="3393"/>
      <c r="BW7" s="3393"/>
      <c r="BX7" s="3399"/>
      <c r="BY7" s="3401"/>
      <c r="BZ7" s="3401"/>
      <c r="CA7" s="3401"/>
      <c r="CB7" s="3401"/>
      <c r="CC7" s="3401"/>
      <c r="CD7" s="3401"/>
      <c r="CE7" s="3393"/>
      <c r="CF7" s="3393"/>
      <c r="CG7" s="3393"/>
      <c r="CH7" s="3393"/>
      <c r="CI7" s="3393"/>
      <c r="CJ7" s="3393"/>
      <c r="CK7" s="3393"/>
      <c r="CL7" s="3393"/>
      <c r="CM7" s="3393"/>
      <c r="CN7" s="3393"/>
      <c r="CO7" s="3393"/>
      <c r="CP7" s="3393"/>
      <c r="CQ7" s="3393"/>
      <c r="CR7" s="3399"/>
      <c r="CS7" s="3399"/>
      <c r="CT7" s="3399"/>
      <c r="CU7" s="3399"/>
      <c r="CV7" s="3393"/>
      <c r="CW7" s="3393"/>
      <c r="CX7" s="3393"/>
      <c r="CY7" s="3393"/>
      <c r="CZ7" s="3393"/>
      <c r="DA7" s="3393"/>
      <c r="DB7" s="3393"/>
      <c r="DC7" s="3393"/>
      <c r="DD7" s="3393"/>
      <c r="DE7" s="3393"/>
      <c r="DF7" s="3393"/>
      <c r="DG7" s="3393"/>
      <c r="DH7" s="3393"/>
      <c r="DI7" s="3393"/>
      <c r="DJ7" s="3393"/>
      <c r="DK7" s="3393"/>
      <c r="DL7" s="3393"/>
      <c r="DM7" s="3393"/>
      <c r="DN7" s="3393"/>
      <c r="DO7" s="3393"/>
      <c r="DP7" s="3393"/>
      <c r="DQ7" s="3393"/>
      <c r="DR7" s="3393"/>
      <c r="DS7" s="3393"/>
      <c r="DT7" s="3408"/>
      <c r="DU7" s="3406"/>
      <c r="DV7" s="3406"/>
      <c r="DW7" s="3406"/>
      <c r="DX7" s="3406"/>
      <c r="DY7" s="3406"/>
      <c r="DZ7" s="3406"/>
      <c r="EA7" s="3406"/>
      <c r="EB7" s="3406"/>
      <c r="EC7" s="3406"/>
      <c r="ED7" s="3406"/>
      <c r="EE7" s="3406"/>
      <c r="EF7" s="3393"/>
      <c r="EG7" s="3393"/>
      <c r="EH7" s="3393"/>
      <c r="EI7" s="3393"/>
      <c r="EJ7" s="3393"/>
      <c r="EK7" s="3393"/>
      <c r="EL7" s="3393"/>
      <c r="EM7" s="3393"/>
      <c r="EN7" s="3393"/>
      <c r="EO7" s="691" t="s">
        <v>4710</v>
      </c>
      <c r="EP7" s="691" t="s">
        <v>4711</v>
      </c>
      <c r="EQ7" s="691" t="s">
        <v>4712</v>
      </c>
      <c r="ER7" s="691" t="s">
        <v>4713</v>
      </c>
      <c r="ES7" s="691" t="s">
        <v>4890</v>
      </c>
      <c r="ET7" s="691" t="s">
        <v>4891</v>
      </c>
      <c r="EU7" s="3393"/>
      <c r="EV7" s="3393"/>
      <c r="EW7" s="3393"/>
      <c r="EX7" s="692" t="s">
        <v>4879</v>
      </c>
      <c r="EY7" s="3393"/>
      <c r="EZ7" s="692" t="s">
        <v>4880</v>
      </c>
      <c r="FA7" s="3393"/>
      <c r="FB7" s="3393"/>
      <c r="FC7" s="3393"/>
      <c r="FD7" s="3439"/>
      <c r="FE7" s="3399"/>
      <c r="FF7" s="3437"/>
      <c r="FG7" s="3435"/>
      <c r="FH7" s="3435"/>
      <c r="FI7" s="3435"/>
      <c r="FJ7" s="3435"/>
      <c r="FK7" s="3435"/>
      <c r="FL7" s="3392"/>
      <c r="FM7" s="693" t="s">
        <v>1065</v>
      </c>
      <c r="FN7" s="692" t="s">
        <v>1068</v>
      </c>
      <c r="FO7" s="692" t="s">
        <v>1067</v>
      </c>
      <c r="FP7" s="692" t="s">
        <v>1066</v>
      </c>
      <c r="FQ7" s="3392"/>
      <c r="FR7" s="693" t="s">
        <v>1065</v>
      </c>
      <c r="FS7" s="692" t="s">
        <v>1068</v>
      </c>
      <c r="FT7" s="692" t="s">
        <v>1067</v>
      </c>
      <c r="FU7" s="692" t="s">
        <v>1066</v>
      </c>
      <c r="FV7" s="3429"/>
      <c r="FW7" s="693" t="s">
        <v>1065</v>
      </c>
      <c r="FX7" s="692" t="s">
        <v>1065</v>
      </c>
      <c r="FY7" s="3428"/>
      <c r="FZ7" s="3418"/>
      <c r="GA7" s="3418"/>
      <c r="GB7" s="3418"/>
      <c r="GC7" s="3418"/>
      <c r="GD7" s="770" t="s">
        <v>4718</v>
      </c>
      <c r="GE7" s="771" t="s">
        <v>4719</v>
      </c>
      <c r="GF7" s="3428"/>
      <c r="GG7" s="3428"/>
    </row>
    <row r="8" spans="1:190" s="584" customFormat="1" ht="30.75" customHeight="1" x14ac:dyDescent="0.15">
      <c r="A8" s="979" t="str">
        <f>CONCATENATE(E8,F8)</f>
        <v>横手市〇〇〇〇組織</v>
      </c>
      <c r="B8" s="979" t="e">
        <f>VLOOKUP(A8,'市町村コードR6.1.1'!$E$3:$F$1796,2,FALSE)</f>
        <v>#N/A</v>
      </c>
      <c r="C8" s="584">
        <v>1</v>
      </c>
      <c r="D8" s="759" t="str">
        <f>'はじめに（PC）'!D3&amp;""</f>
        <v>秋田県</v>
      </c>
      <c r="E8" s="759" t="str">
        <f>'はじめに（PC）'!D4&amp;""</f>
        <v>横手市</v>
      </c>
      <c r="F8" s="759" t="str">
        <f>'はじめに（PC）'!D5</f>
        <v>〇〇〇〇組織</v>
      </c>
      <c r="G8" s="760" t="str">
        <f>報告書!B55</f>
        <v/>
      </c>
      <c r="H8" s="760">
        <f>報告書!F55</f>
        <v>0</v>
      </c>
      <c r="I8" s="760">
        <f>報告書!K55</f>
        <v>0</v>
      </c>
      <c r="J8" s="759">
        <f>構成員一覧!AF21</f>
        <v>0</v>
      </c>
      <c r="K8" s="759">
        <f>構成員一覧!AG21</f>
        <v>0</v>
      </c>
      <c r="L8" s="759">
        <f>構成員一覧!AH21</f>
        <v>0</v>
      </c>
      <c r="M8" s="759">
        <f>構成員一覧!AI21</f>
        <v>0</v>
      </c>
      <c r="N8" s="761">
        <f>SUM(K8:M8)</f>
        <v>0</v>
      </c>
      <c r="O8" s="759">
        <f>構成員一覧!AJ21</f>
        <v>0</v>
      </c>
      <c r="P8" s="759">
        <f>構成員一覧!AK21</f>
        <v>0</v>
      </c>
      <c r="Q8" s="759">
        <f>構成員一覧!AL21</f>
        <v>0</v>
      </c>
      <c r="R8" s="759">
        <f>構成員一覧!AM21</f>
        <v>0</v>
      </c>
      <c r="S8" s="759">
        <f>構成員一覧!AN21</f>
        <v>0</v>
      </c>
      <c r="T8" s="759">
        <f>構成員一覧!AO21</f>
        <v>0</v>
      </c>
      <c r="U8" s="759">
        <f>構成員一覧!AP21</f>
        <v>0</v>
      </c>
      <c r="V8" s="759">
        <f>構成員一覧!AQ21</f>
        <v>0</v>
      </c>
      <c r="W8" s="759">
        <f>構成員一覧!AR21</f>
        <v>0</v>
      </c>
      <c r="X8" s="761">
        <f>SUM(P8:W8)</f>
        <v>0</v>
      </c>
      <c r="Y8" s="761">
        <f>活動記録!D55</f>
        <v>0</v>
      </c>
      <c r="Z8" s="761">
        <f>活動記録!E55</f>
        <v>0</v>
      </c>
      <c r="AA8" s="761">
        <f>活動記録!F55</f>
        <v>0</v>
      </c>
      <c r="AB8" s="1126">
        <f>'様式第1-3号'!D32</f>
        <v>0</v>
      </c>
      <c r="AC8" s="1126">
        <f>'様式第1-3号'!F32</f>
        <v>0</v>
      </c>
      <c r="AD8" s="1126">
        <f>'様式第1-3号'!D34</f>
        <v>0</v>
      </c>
      <c r="AE8" s="1126">
        <f>'様式第1-3号'!F34</f>
        <v>0</v>
      </c>
      <c r="AF8" s="1126">
        <f>'様式第1-3号'!D36</f>
        <v>0</v>
      </c>
      <c r="AG8" s="1126">
        <f>'様式第1-3号'!F36</f>
        <v>0</v>
      </c>
      <c r="AH8" s="585">
        <f>'様式第1-3号'!D45</f>
        <v>0</v>
      </c>
      <c r="AI8" s="585">
        <f>'様式第1-3号'!F45</f>
        <v>0</v>
      </c>
      <c r="AJ8" s="585">
        <f>'様式第1-3号'!H45</f>
        <v>0</v>
      </c>
      <c r="AK8" s="585">
        <f>SUM(AH8:AJ8)</f>
        <v>0</v>
      </c>
      <c r="AL8" s="585">
        <f>'様式第1-3号'!M45</f>
        <v>0</v>
      </c>
      <c r="AM8" s="585">
        <f>'様式第1-3号'!B70</f>
        <v>0</v>
      </c>
      <c r="AN8" s="762">
        <f>'様式第1-3号'!F59</f>
        <v>0</v>
      </c>
      <c r="AO8" s="762">
        <f>'様式第1-3号'!H59</f>
        <v>0</v>
      </c>
      <c r="AP8" s="762">
        <f>'様式第1-3号'!J59</f>
        <v>0</v>
      </c>
      <c r="AQ8" s="763">
        <f>'様式第1-3号'!L59</f>
        <v>0</v>
      </c>
      <c r="AR8" s="762">
        <f>'様式第1-3号'!F61</f>
        <v>0</v>
      </c>
      <c r="AS8" s="762">
        <f>'様式第1-3号'!H61</f>
        <v>0</v>
      </c>
      <c r="AT8" s="762">
        <f>'様式第1-3号'!J61</f>
        <v>0</v>
      </c>
      <c r="AU8" s="763">
        <f>'様式第1-3号'!L61</f>
        <v>0</v>
      </c>
      <c r="AV8" s="585">
        <f>活動計画書!C10</f>
        <v>0</v>
      </c>
      <c r="AW8" s="585">
        <f>活動計画書!C12</f>
        <v>0</v>
      </c>
      <c r="AX8" s="585">
        <f>活動計画書!C14</f>
        <v>0</v>
      </c>
      <c r="AY8" s="585">
        <f>SUM(AV8:AX8)</f>
        <v>0</v>
      </c>
      <c r="AZ8" s="585">
        <f>活動計画書!E74</f>
        <v>0</v>
      </c>
      <c r="BA8" s="585">
        <f>活動計画書!C23+活動計画書!C25</f>
        <v>0</v>
      </c>
      <c r="BB8" s="585">
        <f>活動計画書!C30</f>
        <v>0</v>
      </c>
      <c r="BC8" s="585">
        <f>活動計画書!C32</f>
        <v>0</v>
      </c>
      <c r="BD8" s="585">
        <f>SUM(BA8:BC8)</f>
        <v>0</v>
      </c>
      <c r="BE8" s="585">
        <f>活動計画書!K74</f>
        <v>0</v>
      </c>
      <c r="BF8" s="585">
        <f>活動計画書!C45</f>
        <v>0</v>
      </c>
      <c r="BG8" s="585">
        <f>活動計画書!C47</f>
        <v>0</v>
      </c>
      <c r="BH8" s="585">
        <f>活動計画書!C49</f>
        <v>0</v>
      </c>
      <c r="BI8" s="585">
        <f>SUM(BF8:BH8)</f>
        <v>0</v>
      </c>
      <c r="BJ8" s="585">
        <f>活動計画書!S74</f>
        <v>0</v>
      </c>
      <c r="BK8" s="759">
        <f>活動計画書!E63</f>
        <v>0</v>
      </c>
      <c r="BL8" s="764">
        <f>活動計画書!E65</f>
        <v>0</v>
      </c>
      <c r="BM8" s="764">
        <f>活動計画書!I65</f>
        <v>0</v>
      </c>
      <c r="BN8" s="764">
        <f>活動計画書!$M$65</f>
        <v>0</v>
      </c>
      <c r="BO8" s="764">
        <f>活動計画書!Q65</f>
        <v>0</v>
      </c>
      <c r="BP8" s="764">
        <f>活動計画書!G67</f>
        <v>0</v>
      </c>
      <c r="BQ8" s="764">
        <f>活動計画書!J67</f>
        <v>0</v>
      </c>
      <c r="BR8" s="764">
        <f>活動計画書!M67</f>
        <v>0</v>
      </c>
      <c r="BS8" s="764">
        <f>活動計画書!P67</f>
        <v>0</v>
      </c>
      <c r="BT8" s="764">
        <f>活動計画書!G69</f>
        <v>0</v>
      </c>
      <c r="BU8" s="764">
        <f>活動計画書!J69</f>
        <v>0</v>
      </c>
      <c r="BV8" s="764">
        <f>活動計画書!M69</f>
        <v>0</v>
      </c>
      <c r="BW8" s="764">
        <f>活動計画書!P69</f>
        <v>0</v>
      </c>
      <c r="BX8" s="764">
        <f>活動計画書!G71</f>
        <v>0</v>
      </c>
      <c r="BY8" s="765">
        <f>活動計画書!B104</f>
        <v>0</v>
      </c>
      <c r="BZ8" s="765">
        <f>活動計画書!B105</f>
        <v>0</v>
      </c>
      <c r="CA8" s="765">
        <f>活動計画書!B106</f>
        <v>0</v>
      </c>
      <c r="CB8" s="765">
        <f>活動計画書!M104</f>
        <v>0</v>
      </c>
      <c r="CC8" s="765">
        <f>活動計画書!M105</f>
        <v>0</v>
      </c>
      <c r="CD8" s="765">
        <f>活動計画書!M106</f>
        <v>0</v>
      </c>
      <c r="CE8" s="585">
        <f>報告書!L28</f>
        <v>0</v>
      </c>
      <c r="CF8" s="585">
        <f>報告書!L29</f>
        <v>0</v>
      </c>
      <c r="CG8" s="585">
        <f>SUM(活動計画書!I18)</f>
        <v>0</v>
      </c>
      <c r="CH8" s="585">
        <f>SUM(報告書!L30-活動計画書!I18)</f>
        <v>0</v>
      </c>
      <c r="CI8" s="585">
        <f>報告書!L31</f>
        <v>0</v>
      </c>
      <c r="CJ8" s="585">
        <f>報告書!L32</f>
        <v>0</v>
      </c>
      <c r="CK8" s="585">
        <f>SUM(CE8:CJ8)</f>
        <v>0</v>
      </c>
      <c r="CL8" s="585">
        <f>報告書!L37</f>
        <v>0</v>
      </c>
      <c r="CM8" s="585">
        <f>報告書!L38</f>
        <v>0</v>
      </c>
      <c r="CN8" s="585">
        <f>報告書!L39</f>
        <v>0</v>
      </c>
      <c r="CO8" s="585">
        <f>報告書!L41</f>
        <v>0</v>
      </c>
      <c r="CP8" s="585">
        <f>報告書!L42</f>
        <v>0</v>
      </c>
      <c r="CQ8" s="585">
        <f>報告書!L43</f>
        <v>0</v>
      </c>
      <c r="CR8" s="585">
        <f>報告書!L44</f>
        <v>0</v>
      </c>
      <c r="CS8" s="585">
        <f>報告書!L45</f>
        <v>0</v>
      </c>
      <c r="CT8" s="585">
        <f>報告書!L46</f>
        <v>0</v>
      </c>
      <c r="CU8" s="585">
        <f>SUM(CL8:CT8)</f>
        <v>0</v>
      </c>
      <c r="CV8" s="585" t="str">
        <f>報告書!O67</f>
        <v>－</v>
      </c>
      <c r="CW8" s="766">
        <f>報告書!V68</f>
        <v>0</v>
      </c>
      <c r="CX8" s="585" t="str">
        <f>報告書!O69</f>
        <v>－</v>
      </c>
      <c r="CY8" s="585" t="str">
        <f>報告書!O70</f>
        <v>－</v>
      </c>
      <c r="CZ8" s="585" t="str">
        <f>報告書!O75</f>
        <v>－</v>
      </c>
      <c r="DA8" s="585" t="str">
        <f>報告書!O76</f>
        <v>－</v>
      </c>
      <c r="DB8" s="585" t="str">
        <f>報告書!O77</f>
        <v>－</v>
      </c>
      <c r="DC8" s="585" t="str">
        <f>報告書!O78</f>
        <v>－</v>
      </c>
      <c r="DD8" s="585" t="str">
        <f>報告書!O79</f>
        <v>－</v>
      </c>
      <c r="DE8" s="585" t="str">
        <f>報告書!O80</f>
        <v>－</v>
      </c>
      <c r="DF8" s="585" t="str">
        <f>報告書!O81</f>
        <v>－</v>
      </c>
      <c r="DG8" s="585" t="str">
        <f>報告書!O82</f>
        <v>－</v>
      </c>
      <c r="DH8" s="585" t="str">
        <f>報告書!O83</f>
        <v>－</v>
      </c>
      <c r="DI8" s="765" t="str">
        <f>報告書!O89</f>
        <v>－</v>
      </c>
      <c r="DJ8" s="765" t="str">
        <f>報告書!O90</f>
        <v>－</v>
      </c>
      <c r="DK8" s="765" t="str">
        <f>報告書!O91</f>
        <v>－</v>
      </c>
      <c r="DL8" s="765" t="str">
        <f>報告書!O92</f>
        <v>－</v>
      </c>
      <c r="DM8" s="765" t="str">
        <f>報告書!O93</f>
        <v>－</v>
      </c>
      <c r="DN8" s="765" t="str">
        <f>報告書!O94</f>
        <v>－</v>
      </c>
      <c r="DO8" s="765" t="str">
        <f>報告書!O95</f>
        <v>－</v>
      </c>
      <c r="DP8" s="765" t="str">
        <f>報告書!O105</f>
        <v>－</v>
      </c>
      <c r="DQ8" s="765" t="str">
        <f>報告書!O108</f>
        <v>－</v>
      </c>
      <c r="DR8" s="765" t="str">
        <f>報告書!O109</f>
        <v>－</v>
      </c>
      <c r="DS8" s="765" t="str">
        <f>報告書!O110</f>
        <v>－</v>
      </c>
      <c r="DT8" s="1494" t="str">
        <f>IF(【選択肢】!Y44&gt;=1,"○",IF(【選択肢】!S44="○","×","－"))</f>
        <v>－</v>
      </c>
      <c r="DU8" s="1494" t="str">
        <f>IF(【選択肢】!Y45&gt;=1,"○",IF(【選択肢】!S45="○","×","－"))</f>
        <v>－</v>
      </c>
      <c r="DV8" s="1494" t="str">
        <f>IF(【選択肢】!Y46&gt;=1,"○",IF(【選択肢】!S46="○","×","－"))</f>
        <v>－</v>
      </c>
      <c r="DW8" s="1494" t="str">
        <f>IF(【選択肢】!Y47&gt;=1,"○",IF(【選択肢】!S47="○","×","－"))</f>
        <v>－</v>
      </c>
      <c r="DX8" s="1494" t="str">
        <f>IF(【選択肢】!Y48&gt;=1,"○",IF(【選択肢】!S48="○","×","－"))</f>
        <v>－</v>
      </c>
      <c r="DY8" s="1494" t="str">
        <f>IF(【選択肢】!Y49&gt;=1,"○",IF(【選択肢】!S49="○","×","－"))</f>
        <v>－</v>
      </c>
      <c r="DZ8" s="1494" t="str">
        <f>IF(【選択肢】!Y50&gt;=1,"○",IF(【選択肢】!S50="○","×","－"))</f>
        <v>－</v>
      </c>
      <c r="EA8" s="1494" t="str">
        <f>IF(【選択肢】!Y51&gt;=1,"○",IF(【選択肢】!S51="○","×","－"))</f>
        <v>－</v>
      </c>
      <c r="EB8" s="1494" t="str">
        <f>IF(【選択肢】!Y52&gt;=1,"○",IF(【選択肢】!S52="○","×","－"))</f>
        <v>－</v>
      </c>
      <c r="EC8" s="1494" t="str">
        <f>IF(【選択肢】!Y53&gt;=1,"○",IF(【選択肢】!S53="○","×","－"))</f>
        <v>－</v>
      </c>
      <c r="ED8" s="1494" t="str">
        <f>IF(【選択肢】!Y54&gt;=1,"○",IF(【選択肢】!S54="○","×","－"))</f>
        <v>－</v>
      </c>
      <c r="EE8" s="1494" t="str">
        <f>IF(【選択肢】!Y55&gt;=1,"○",IF(【選択肢】!S55="○","×","－"))</f>
        <v>－</v>
      </c>
      <c r="EF8" s="761" t="str">
        <f>報告書!O125</f>
        <v>－</v>
      </c>
      <c r="EG8" s="761" t="str">
        <f>報告書!O126</f>
        <v>－</v>
      </c>
      <c r="EH8" s="761" t="str">
        <f>報告書!O127</f>
        <v>－</v>
      </c>
      <c r="EI8" s="761" t="str">
        <f>報告書!O128</f>
        <v>－</v>
      </c>
      <c r="EJ8" s="759" t="str">
        <f>報告書!O129</f>
        <v>－</v>
      </c>
      <c r="EK8" s="761" t="str">
        <f>報告書!O132</f>
        <v>－</v>
      </c>
      <c r="EL8" s="759" t="str">
        <f>報告書!O133</f>
        <v>－</v>
      </c>
      <c r="EM8" s="772" t="str">
        <f>報告書!O134</f>
        <v>－</v>
      </c>
      <c r="EN8" s="772" t="str">
        <f>報告書!O135</f>
        <v>－</v>
      </c>
      <c r="EO8" s="772" t="str">
        <f>報告書!G141</f>
        <v>a</v>
      </c>
      <c r="EP8" s="772" t="str">
        <f>報告書!G142</f>
        <v>a</v>
      </c>
      <c r="EQ8" s="772" t="str">
        <f>報告書!G143</f>
        <v>a</v>
      </c>
      <c r="ER8" s="772" t="str">
        <f>報告書!G144</f>
        <v>a</v>
      </c>
      <c r="ES8" s="772" t="str">
        <f>報告書!G145</f>
        <v>a</v>
      </c>
      <c r="ET8" s="772" t="str">
        <f>報告書!G146</f>
        <v>a</v>
      </c>
      <c r="EU8" s="761" t="str">
        <f>報告書!O136</f>
        <v>－</v>
      </c>
      <c r="EV8" s="761" t="str">
        <f>報告書!O137</f>
        <v>－</v>
      </c>
      <c r="EW8" s="773">
        <f ca="1">SUMIF(報告書!D165:F174,【選択肢】!J3,報告書!R165:R174)</f>
        <v>0</v>
      </c>
      <c r="EX8" s="773">
        <f ca="1">SUMIF(報告書!D165:F174,【選択肢】!J3,報告書!T165:T174)</f>
        <v>0</v>
      </c>
      <c r="EY8" s="773">
        <f ca="1">SUMIF(報告書!D165:F174,【選択肢】!K3,報告書!R165:R174)</f>
        <v>0</v>
      </c>
      <c r="EZ8" s="773">
        <f ca="1">SUMIF(報告書!D165:F174,【選択肢】!K3,報告書!T165:T174)</f>
        <v>0</v>
      </c>
      <c r="FA8" s="773">
        <f ca="1">SUMIF(報告書!D165:F174,【選択肢】!J4,報告書!R165:R174)</f>
        <v>0</v>
      </c>
      <c r="FB8" s="773">
        <f ca="1">SUMIF(報告書!D165:F174,【選択肢】!K4,報告書!R165:R174)</f>
        <v>0</v>
      </c>
      <c r="FC8" s="774">
        <f ca="1">SUMIF(報告書!D165:F174,【選択肢】!J5,報告書!R165:R174)</f>
        <v>0</v>
      </c>
      <c r="FD8" s="774">
        <f ca="1">SUMIF(報告書!D165:F174,【選択肢】!K5,報告書!R165:R174)</f>
        <v>0</v>
      </c>
      <c r="FE8" s="767">
        <f>報告書!L179</f>
        <v>0</v>
      </c>
      <c r="FF8" s="775">
        <f>報告書!L181</f>
        <v>0</v>
      </c>
      <c r="FG8" s="775">
        <f>報告書!W189</f>
        <v>0</v>
      </c>
      <c r="FH8" s="775">
        <f>報告書!W191</f>
        <v>0</v>
      </c>
      <c r="FI8" s="775">
        <f>報告書!W193</f>
        <v>0</v>
      </c>
      <c r="FJ8" s="775">
        <f>報告書!W195</f>
        <v>0</v>
      </c>
      <c r="FK8" s="775">
        <f>報告書!W197</f>
        <v>0</v>
      </c>
      <c r="FL8" s="767" t="str">
        <f>IF(FP8&gt;0,"○","")</f>
        <v/>
      </c>
      <c r="FM8" s="767" t="str">
        <f>'加算措置(みどり加算以外)'!C31</f>
        <v/>
      </c>
      <c r="FN8" s="767" t="str">
        <f>'加算措置(みどり加算以外)'!C33</f>
        <v/>
      </c>
      <c r="FO8" s="767" t="str">
        <f>'加算措置(みどり加算以外)'!C35</f>
        <v/>
      </c>
      <c r="FP8" s="767">
        <f>SUM(FM8:FO8)</f>
        <v>0</v>
      </c>
      <c r="FQ8" s="767" t="str">
        <f>IF(FU8&gt;0,"○","")</f>
        <v/>
      </c>
      <c r="FR8" s="767" t="str">
        <f>'加算措置(みどり加算以外)'!C62</f>
        <v/>
      </c>
      <c r="FS8" s="767" t="str">
        <f>'加算措置(みどり加算以外)'!C64</f>
        <v/>
      </c>
      <c r="FT8" s="767" t="str">
        <f>'加算措置(みどり加算以外)'!C66</f>
        <v/>
      </c>
      <c r="FU8" s="767">
        <f>SUM(FR8:FT8)</f>
        <v>0</v>
      </c>
      <c r="FV8" s="767" t="str">
        <f>IF(FX8&gt;0,"○","")</f>
        <v/>
      </c>
      <c r="FW8" s="585" t="str">
        <f>報告書!S154</f>
        <v/>
      </c>
      <c r="FX8" s="585">
        <f>報告書!P154</f>
        <v>0</v>
      </c>
      <c r="FY8" s="772" t="str">
        <f>IF(SUM(FZ8:GE8)&gt;0,"○","")</f>
        <v/>
      </c>
      <c r="FZ8" s="772">
        <f>'別紙１ みどり加算'!AM45</f>
        <v>0</v>
      </c>
      <c r="GA8" s="772">
        <f>'別紙１ みどり加算'!AM47</f>
        <v>0</v>
      </c>
      <c r="GB8" s="772">
        <f>'別紙１ みどり加算'!AM49</f>
        <v>0</v>
      </c>
      <c r="GC8" s="772">
        <f>'別紙１ みどり加算'!AM51</f>
        <v>0</v>
      </c>
      <c r="GD8" s="772">
        <f>'別紙１ みどり加算'!AM53</f>
        <v>0</v>
      </c>
      <c r="GE8" s="772">
        <f>'別紙１ みどり加算'!AM55</f>
        <v>0</v>
      </c>
      <c r="GF8" s="772" t="str">
        <f>IF('加算措置(みどり加算以外)'!J74&gt;0,"○","")</f>
        <v/>
      </c>
      <c r="GG8" s="767" t="str">
        <f>IF(COUNTIF('加算措置(みどり加算以外)'!I78:L80,"○"),"○","")</f>
        <v/>
      </c>
    </row>
    <row r="9" spans="1:190" s="335" customFormat="1" ht="30.75" customHeight="1" x14ac:dyDescent="0.15">
      <c r="C9" s="335">
        <v>2</v>
      </c>
      <c r="D9" s="343"/>
      <c r="E9" s="343"/>
      <c r="F9" s="343"/>
      <c r="G9" s="353"/>
      <c r="H9" s="353"/>
      <c r="I9" s="353"/>
      <c r="J9" s="343"/>
      <c r="K9" s="343"/>
      <c r="L9" s="343"/>
      <c r="M9" s="343"/>
      <c r="N9" s="342"/>
      <c r="O9" s="343"/>
      <c r="P9" s="343"/>
      <c r="Q9" s="343"/>
      <c r="R9" s="343"/>
      <c r="S9" s="343"/>
      <c r="T9" s="343"/>
      <c r="U9" s="343"/>
      <c r="V9" s="343"/>
      <c r="W9" s="343"/>
      <c r="X9" s="342"/>
      <c r="Y9" s="342"/>
      <c r="Z9" s="342"/>
      <c r="AA9" s="342"/>
      <c r="AB9" s="352"/>
      <c r="AC9" s="352"/>
      <c r="AD9" s="352"/>
      <c r="AE9" s="352"/>
      <c r="AF9" s="352"/>
      <c r="AG9" s="352"/>
      <c r="AH9" s="347"/>
      <c r="AI9" s="347"/>
      <c r="AJ9" s="347"/>
      <c r="AK9" s="345"/>
      <c r="AL9" s="347"/>
      <c r="AM9" s="347"/>
      <c r="AN9" s="351"/>
      <c r="AO9" s="351"/>
      <c r="AP9" s="351"/>
      <c r="AQ9" s="350"/>
      <c r="AR9" s="351"/>
      <c r="AS9" s="351"/>
      <c r="AT9" s="351"/>
      <c r="AU9" s="350"/>
      <c r="AV9" s="347"/>
      <c r="AW9" s="347"/>
      <c r="AX9" s="347"/>
      <c r="AY9" s="345"/>
      <c r="AZ9" s="345"/>
      <c r="BA9" s="347"/>
      <c r="BB9" s="347"/>
      <c r="BC9" s="347"/>
      <c r="BD9" s="345"/>
      <c r="BE9" s="345"/>
      <c r="BF9" s="347"/>
      <c r="BG9" s="347"/>
      <c r="BH9" s="347"/>
      <c r="BI9" s="345"/>
      <c r="BJ9" s="345"/>
      <c r="BK9" s="343"/>
      <c r="BL9" s="349"/>
      <c r="BM9" s="349"/>
      <c r="BN9" s="349"/>
      <c r="BO9" s="349"/>
      <c r="BP9" s="349"/>
      <c r="BQ9" s="349"/>
      <c r="BR9" s="349"/>
      <c r="BS9" s="349"/>
      <c r="BT9" s="349"/>
      <c r="BU9" s="349"/>
      <c r="BV9" s="349"/>
      <c r="BW9" s="349"/>
      <c r="BX9" s="349"/>
      <c r="BY9" s="344"/>
      <c r="BZ9" s="344"/>
      <c r="CA9" s="344"/>
      <c r="CB9" s="344"/>
      <c r="CC9" s="344"/>
      <c r="CD9" s="344"/>
      <c r="CE9" s="347"/>
      <c r="CF9" s="347"/>
      <c r="CG9" s="347"/>
      <c r="CH9" s="347"/>
      <c r="CI9" s="347"/>
      <c r="CJ9" s="347"/>
      <c r="CK9" s="345"/>
      <c r="CL9" s="348"/>
      <c r="CM9" s="348"/>
      <c r="CN9" s="348"/>
      <c r="CO9" s="348"/>
      <c r="CP9" s="348"/>
      <c r="CQ9" s="345"/>
      <c r="CR9" s="348"/>
      <c r="CS9" s="347"/>
      <c r="CT9" s="347"/>
      <c r="CU9" s="345"/>
      <c r="CV9" s="345"/>
      <c r="CW9" s="346"/>
      <c r="CX9" s="345"/>
      <c r="CY9" s="345"/>
      <c r="CZ9" s="345"/>
      <c r="DA9" s="345"/>
      <c r="DB9" s="345"/>
      <c r="DC9" s="345"/>
      <c r="DD9" s="345"/>
      <c r="DE9" s="345"/>
      <c r="DF9" s="345"/>
      <c r="DG9" s="345"/>
      <c r="DH9" s="345"/>
      <c r="DI9" s="344"/>
      <c r="DJ9" s="344"/>
      <c r="DK9" s="344"/>
      <c r="DL9" s="344"/>
      <c r="DM9" s="344"/>
      <c r="DN9" s="344"/>
      <c r="DO9" s="344"/>
      <c r="DP9" s="344"/>
      <c r="DQ9" s="344"/>
      <c r="DR9" s="344"/>
      <c r="DS9" s="344"/>
      <c r="DT9" s="343"/>
      <c r="DU9" s="343"/>
      <c r="DV9" s="343"/>
      <c r="DW9" s="343"/>
      <c r="DX9" s="343"/>
      <c r="DY9" s="343"/>
      <c r="DZ9" s="343"/>
      <c r="EA9" s="343"/>
      <c r="EB9" s="343"/>
      <c r="EC9" s="343"/>
      <c r="ED9" s="343"/>
      <c r="EE9" s="343"/>
      <c r="EF9" s="342"/>
      <c r="EG9" s="342"/>
      <c r="EH9" s="342"/>
      <c r="EI9" s="342"/>
      <c r="EJ9" s="343"/>
      <c r="EK9" s="342"/>
      <c r="EL9" s="343"/>
      <c r="EM9" s="572"/>
      <c r="EN9" s="572"/>
      <c r="EO9" s="572"/>
      <c r="EP9" s="572"/>
      <c r="EQ9" s="572"/>
      <c r="ER9" s="572"/>
      <c r="ES9" s="572"/>
      <c r="ET9" s="572"/>
      <c r="EU9" s="342"/>
      <c r="EV9" s="342"/>
      <c r="EW9" s="341"/>
      <c r="EX9" s="341"/>
      <c r="EY9" s="341"/>
      <c r="EZ9" s="341"/>
      <c r="FA9" s="340"/>
      <c r="FB9" s="340"/>
      <c r="FC9" s="339"/>
      <c r="FD9" s="339"/>
      <c r="FE9" s="338"/>
      <c r="FF9" s="574"/>
      <c r="FG9" s="574"/>
      <c r="FH9" s="574"/>
      <c r="FI9" s="574"/>
      <c r="FJ9" s="574"/>
      <c r="FK9" s="574"/>
      <c r="FL9" s="338"/>
      <c r="FM9" s="338"/>
      <c r="FN9" s="338"/>
      <c r="FO9" s="338"/>
      <c r="FP9" s="338"/>
      <c r="FQ9" s="338"/>
      <c r="FR9" s="338"/>
      <c r="FS9" s="338"/>
      <c r="FT9" s="338"/>
      <c r="FU9" s="338"/>
      <c r="FV9" s="338"/>
      <c r="FW9" s="338"/>
      <c r="FX9" s="338"/>
      <c r="FY9" s="572"/>
      <c r="FZ9" s="572"/>
      <c r="GA9" s="572"/>
      <c r="GB9" s="572"/>
      <c r="GC9" s="572"/>
      <c r="GD9" s="572"/>
      <c r="GE9" s="572"/>
      <c r="GF9" s="572"/>
      <c r="GG9" s="338"/>
    </row>
    <row r="10" spans="1:190" s="335" customFormat="1" ht="30.75" customHeight="1" x14ac:dyDescent="0.15">
      <c r="C10" s="335">
        <v>3</v>
      </c>
      <c r="D10" s="343"/>
      <c r="E10" s="343"/>
      <c r="F10" s="343"/>
      <c r="G10" s="353"/>
      <c r="H10" s="353"/>
      <c r="I10" s="353"/>
      <c r="J10" s="343"/>
      <c r="K10" s="343"/>
      <c r="L10" s="343"/>
      <c r="M10" s="343"/>
      <c r="N10" s="342"/>
      <c r="O10" s="343"/>
      <c r="P10" s="343"/>
      <c r="Q10" s="343"/>
      <c r="R10" s="343"/>
      <c r="S10" s="343"/>
      <c r="T10" s="343"/>
      <c r="U10" s="343"/>
      <c r="V10" s="343"/>
      <c r="W10" s="343"/>
      <c r="X10" s="342"/>
      <c r="Y10" s="342"/>
      <c r="Z10" s="342"/>
      <c r="AA10" s="342"/>
      <c r="AB10" s="352"/>
      <c r="AC10" s="352"/>
      <c r="AD10" s="352"/>
      <c r="AE10" s="352"/>
      <c r="AF10" s="352"/>
      <c r="AG10" s="352"/>
      <c r="AH10" s="347"/>
      <c r="AI10" s="347"/>
      <c r="AJ10" s="347"/>
      <c r="AK10" s="345"/>
      <c r="AL10" s="347"/>
      <c r="AM10" s="347"/>
      <c r="AN10" s="351"/>
      <c r="AO10" s="351"/>
      <c r="AP10" s="351"/>
      <c r="AQ10" s="350"/>
      <c r="AR10" s="351"/>
      <c r="AS10" s="351"/>
      <c r="AT10" s="351"/>
      <c r="AU10" s="350"/>
      <c r="AV10" s="347"/>
      <c r="AW10" s="347"/>
      <c r="AX10" s="347"/>
      <c r="AY10" s="345"/>
      <c r="AZ10" s="345"/>
      <c r="BA10" s="347"/>
      <c r="BB10" s="347"/>
      <c r="BC10" s="347"/>
      <c r="BD10" s="345"/>
      <c r="BE10" s="345"/>
      <c r="BF10" s="347"/>
      <c r="BG10" s="347"/>
      <c r="BH10" s="347"/>
      <c r="BI10" s="345"/>
      <c r="BJ10" s="345"/>
      <c r="BK10" s="343"/>
      <c r="BL10" s="349"/>
      <c r="BM10" s="349"/>
      <c r="BN10" s="349"/>
      <c r="BO10" s="349"/>
      <c r="BP10" s="349"/>
      <c r="BQ10" s="349"/>
      <c r="BR10" s="349"/>
      <c r="BS10" s="349"/>
      <c r="BT10" s="349"/>
      <c r="BU10" s="349"/>
      <c r="BV10" s="349"/>
      <c r="BW10" s="349"/>
      <c r="BX10" s="349"/>
      <c r="BY10" s="344"/>
      <c r="BZ10" s="344"/>
      <c r="CA10" s="344"/>
      <c r="CB10" s="344"/>
      <c r="CC10" s="344"/>
      <c r="CD10" s="344"/>
      <c r="CE10" s="347"/>
      <c r="CF10" s="347"/>
      <c r="CG10" s="347"/>
      <c r="CH10" s="347"/>
      <c r="CI10" s="347"/>
      <c r="CJ10" s="347"/>
      <c r="CK10" s="345"/>
      <c r="CL10" s="348"/>
      <c r="CM10" s="348"/>
      <c r="CN10" s="348"/>
      <c r="CO10" s="348"/>
      <c r="CP10" s="348"/>
      <c r="CQ10" s="345"/>
      <c r="CR10" s="348"/>
      <c r="CS10" s="347"/>
      <c r="CT10" s="347"/>
      <c r="CU10" s="345"/>
      <c r="CV10" s="345"/>
      <c r="CW10" s="346"/>
      <c r="CX10" s="345"/>
      <c r="CY10" s="345"/>
      <c r="CZ10" s="345"/>
      <c r="DA10" s="345"/>
      <c r="DB10" s="345"/>
      <c r="DC10" s="345"/>
      <c r="DD10" s="345"/>
      <c r="DE10" s="345"/>
      <c r="DF10" s="345"/>
      <c r="DG10" s="345"/>
      <c r="DH10" s="345"/>
      <c r="DI10" s="344"/>
      <c r="DJ10" s="344"/>
      <c r="DK10" s="344"/>
      <c r="DL10" s="344"/>
      <c r="DM10" s="344"/>
      <c r="DN10" s="344"/>
      <c r="DO10" s="344"/>
      <c r="DP10" s="344"/>
      <c r="DQ10" s="344"/>
      <c r="DR10" s="344"/>
      <c r="DS10" s="344"/>
      <c r="DT10" s="343"/>
      <c r="DU10" s="343"/>
      <c r="DV10" s="343"/>
      <c r="DW10" s="343"/>
      <c r="DX10" s="343"/>
      <c r="DY10" s="343"/>
      <c r="DZ10" s="343"/>
      <c r="EA10" s="343"/>
      <c r="EB10" s="343"/>
      <c r="EC10" s="343"/>
      <c r="ED10" s="343"/>
      <c r="EE10" s="343"/>
      <c r="EF10" s="342"/>
      <c r="EG10" s="342"/>
      <c r="EH10" s="342"/>
      <c r="EI10" s="342"/>
      <c r="EJ10" s="343"/>
      <c r="EK10" s="342"/>
      <c r="EL10" s="343"/>
      <c r="EM10" s="572"/>
      <c r="EN10" s="572"/>
      <c r="EO10" s="572"/>
      <c r="EP10" s="572"/>
      <c r="EQ10" s="572"/>
      <c r="ER10" s="572"/>
      <c r="ES10" s="572"/>
      <c r="ET10" s="572"/>
      <c r="EU10" s="342"/>
      <c r="EV10" s="342"/>
      <c r="EW10" s="341"/>
      <c r="EX10" s="341"/>
      <c r="EY10" s="341"/>
      <c r="EZ10" s="341"/>
      <c r="FA10" s="340"/>
      <c r="FB10" s="340"/>
      <c r="FC10" s="339"/>
      <c r="FD10" s="339"/>
      <c r="FE10" s="338"/>
      <c r="FF10" s="574"/>
      <c r="FG10" s="574"/>
      <c r="FH10" s="574"/>
      <c r="FI10" s="574"/>
      <c r="FJ10" s="574"/>
      <c r="FK10" s="574"/>
      <c r="FL10" s="338"/>
      <c r="FM10" s="338"/>
      <c r="FN10" s="338"/>
      <c r="FO10" s="338"/>
      <c r="FP10" s="338"/>
      <c r="FQ10" s="338"/>
      <c r="FR10" s="338"/>
      <c r="FS10" s="338"/>
      <c r="FT10" s="338"/>
      <c r="FU10" s="338"/>
      <c r="FV10" s="338"/>
      <c r="FW10" s="338"/>
      <c r="FX10" s="338"/>
      <c r="FY10" s="572"/>
      <c r="FZ10" s="572"/>
      <c r="GA10" s="572"/>
      <c r="GB10" s="572"/>
      <c r="GC10" s="572"/>
      <c r="GD10" s="577"/>
      <c r="GE10" s="578"/>
      <c r="GF10" s="572"/>
      <c r="GG10" s="338"/>
    </row>
    <row r="11" spans="1:190" s="335" customFormat="1" ht="30.75" customHeight="1" thickBot="1" x14ac:dyDescent="0.2">
      <c r="C11" s="335">
        <v>4</v>
      </c>
      <c r="D11" s="435"/>
      <c r="E11" s="435"/>
      <c r="F11" s="435"/>
      <c r="G11" s="436"/>
      <c r="H11" s="436"/>
      <c r="I11" s="436"/>
      <c r="J11" s="435"/>
      <c r="K11" s="435"/>
      <c r="L11" s="435"/>
      <c r="M11" s="435"/>
      <c r="N11" s="437"/>
      <c r="O11" s="435"/>
      <c r="P11" s="435"/>
      <c r="Q11" s="435"/>
      <c r="R11" s="435"/>
      <c r="S11" s="435"/>
      <c r="T11" s="435"/>
      <c r="U11" s="435"/>
      <c r="V11" s="435"/>
      <c r="W11" s="435"/>
      <c r="X11" s="437"/>
      <c r="Y11" s="437"/>
      <c r="Z11" s="437"/>
      <c r="AA11" s="437"/>
      <c r="AB11" s="438"/>
      <c r="AC11" s="438"/>
      <c r="AD11" s="438"/>
      <c r="AE11" s="438"/>
      <c r="AF11" s="438"/>
      <c r="AG11" s="438"/>
      <c r="AH11" s="439"/>
      <c r="AI11" s="439"/>
      <c r="AJ11" s="439"/>
      <c r="AK11" s="440"/>
      <c r="AL11" s="439"/>
      <c r="AM11" s="439"/>
      <c r="AN11" s="441"/>
      <c r="AO11" s="441"/>
      <c r="AP11" s="441"/>
      <c r="AQ11" s="442"/>
      <c r="AR11" s="441"/>
      <c r="AS11" s="441"/>
      <c r="AT11" s="441"/>
      <c r="AU11" s="442"/>
      <c r="AV11" s="439"/>
      <c r="AW11" s="439"/>
      <c r="AX11" s="439"/>
      <c r="AY11" s="440"/>
      <c r="AZ11" s="440"/>
      <c r="BA11" s="439"/>
      <c r="BB11" s="439"/>
      <c r="BC11" s="439"/>
      <c r="BD11" s="440"/>
      <c r="BE11" s="440"/>
      <c r="BF11" s="439"/>
      <c r="BG11" s="439"/>
      <c r="BH11" s="439"/>
      <c r="BI11" s="440"/>
      <c r="BJ11" s="440"/>
      <c r="BK11" s="435"/>
      <c r="BL11" s="443"/>
      <c r="BM11" s="443"/>
      <c r="BN11" s="443"/>
      <c r="BO11" s="443"/>
      <c r="BP11" s="443"/>
      <c r="BQ11" s="443"/>
      <c r="BR11" s="443"/>
      <c r="BS11" s="443"/>
      <c r="BT11" s="443"/>
      <c r="BU11" s="443"/>
      <c r="BV11" s="443"/>
      <c r="BW11" s="443"/>
      <c r="BX11" s="443"/>
      <c r="BY11" s="444"/>
      <c r="BZ11" s="444"/>
      <c r="CA11" s="444"/>
      <c r="CB11" s="444"/>
      <c r="CC11" s="444"/>
      <c r="CD11" s="444"/>
      <c r="CE11" s="439"/>
      <c r="CF11" s="439"/>
      <c r="CG11" s="439"/>
      <c r="CH11" s="439"/>
      <c r="CI11" s="439"/>
      <c r="CJ11" s="439"/>
      <c r="CK11" s="440"/>
      <c r="CL11" s="445"/>
      <c r="CM11" s="445"/>
      <c r="CN11" s="445"/>
      <c r="CO11" s="445"/>
      <c r="CP11" s="445"/>
      <c r="CQ11" s="440"/>
      <c r="CR11" s="445"/>
      <c r="CS11" s="439"/>
      <c r="CT11" s="439"/>
      <c r="CU11" s="440"/>
      <c r="CV11" s="440"/>
      <c r="CW11" s="446"/>
      <c r="CX11" s="440"/>
      <c r="CY11" s="440"/>
      <c r="CZ11" s="440"/>
      <c r="DA11" s="440"/>
      <c r="DB11" s="440"/>
      <c r="DC11" s="440"/>
      <c r="DD11" s="440"/>
      <c r="DE11" s="440"/>
      <c r="DF11" s="440"/>
      <c r="DG11" s="440"/>
      <c r="DH11" s="440"/>
      <c r="DI11" s="444"/>
      <c r="DJ11" s="444"/>
      <c r="DK11" s="444"/>
      <c r="DL11" s="444"/>
      <c r="DM11" s="444"/>
      <c r="DN11" s="444"/>
      <c r="DO11" s="444"/>
      <c r="DP11" s="444"/>
      <c r="DQ11" s="444"/>
      <c r="DR11" s="444"/>
      <c r="DS11" s="444"/>
      <c r="DT11" s="435"/>
      <c r="DU11" s="435"/>
      <c r="DV11" s="435"/>
      <c r="DW11" s="435"/>
      <c r="DX11" s="435"/>
      <c r="DY11" s="435"/>
      <c r="DZ11" s="435"/>
      <c r="EA11" s="435"/>
      <c r="EB11" s="435"/>
      <c r="EC11" s="435"/>
      <c r="ED11" s="435"/>
      <c r="EE11" s="435"/>
      <c r="EF11" s="437"/>
      <c r="EG11" s="437"/>
      <c r="EH11" s="437"/>
      <c r="EI11" s="437"/>
      <c r="EJ11" s="435"/>
      <c r="EK11" s="437"/>
      <c r="EL11" s="435"/>
      <c r="EM11" s="573"/>
      <c r="EN11" s="573"/>
      <c r="EO11" s="573"/>
      <c r="EP11" s="573"/>
      <c r="EQ11" s="573"/>
      <c r="ER11" s="573"/>
      <c r="ES11" s="573"/>
      <c r="ET11" s="573"/>
      <c r="EU11" s="437"/>
      <c r="EV11" s="437"/>
      <c r="EW11" s="447"/>
      <c r="EX11" s="447"/>
      <c r="EY11" s="447"/>
      <c r="EZ11" s="447"/>
      <c r="FA11" s="448"/>
      <c r="FB11" s="448"/>
      <c r="FC11" s="449"/>
      <c r="FD11" s="449"/>
      <c r="FE11" s="450"/>
      <c r="FF11" s="575"/>
      <c r="FG11" s="575"/>
      <c r="FH11" s="575"/>
      <c r="FI11" s="575"/>
      <c r="FJ11" s="575"/>
      <c r="FK11" s="575"/>
      <c r="FL11" s="450"/>
      <c r="FM11" s="450"/>
      <c r="FN11" s="450"/>
      <c r="FO11" s="450"/>
      <c r="FP11" s="450"/>
      <c r="FQ11" s="450"/>
      <c r="FR11" s="450"/>
      <c r="FS11" s="450"/>
      <c r="FT11" s="450"/>
      <c r="FU11" s="450"/>
      <c r="FV11" s="450"/>
      <c r="FW11" s="450"/>
      <c r="FX11" s="450"/>
      <c r="FY11" s="573"/>
      <c r="FZ11" s="573"/>
      <c r="GA11" s="573"/>
      <c r="GB11" s="573"/>
      <c r="GC11" s="573"/>
      <c r="GD11" s="579"/>
      <c r="GE11" s="580"/>
      <c r="GF11" s="573"/>
      <c r="GG11" s="450"/>
    </row>
    <row r="12" spans="1:190" ht="20.100000000000001" customHeight="1" thickTop="1" x14ac:dyDescent="0.15">
      <c r="D12" s="3440" t="s">
        <v>71</v>
      </c>
      <c r="E12" s="3440"/>
      <c r="F12" s="427">
        <f>COUNTA(F8:F8)</f>
        <v>1</v>
      </c>
      <c r="G12" s="428"/>
      <c r="H12" s="428"/>
      <c r="I12" s="428"/>
      <c r="J12" s="429"/>
      <c r="K12" s="429"/>
      <c r="L12" s="429"/>
      <c r="M12" s="429"/>
      <c r="N12" s="429"/>
      <c r="O12" s="429"/>
      <c r="P12" s="429"/>
      <c r="Q12" s="429"/>
      <c r="R12" s="429"/>
      <c r="S12" s="429"/>
      <c r="T12" s="429"/>
      <c r="U12" s="429"/>
      <c r="V12" s="429"/>
      <c r="W12" s="429"/>
      <c r="X12" s="429"/>
      <c r="Y12" s="429"/>
      <c r="Z12" s="429"/>
      <c r="AA12" s="429"/>
      <c r="AB12" s="430"/>
      <c r="AC12" s="430"/>
      <c r="AD12" s="430"/>
      <c r="AE12" s="430"/>
      <c r="AF12" s="430"/>
      <c r="AG12" s="430"/>
      <c r="AH12" s="429"/>
      <c r="AI12" s="429"/>
      <c r="AJ12" s="429"/>
      <c r="AK12" s="429"/>
      <c r="AL12" s="429"/>
      <c r="AM12" s="429"/>
      <c r="AN12" s="429"/>
      <c r="AO12" s="429"/>
      <c r="AP12" s="429"/>
      <c r="AQ12" s="429"/>
      <c r="AR12" s="429"/>
      <c r="AS12" s="429"/>
      <c r="AT12" s="429"/>
      <c r="AU12" s="429"/>
      <c r="AV12" s="429"/>
      <c r="AW12" s="429"/>
      <c r="AX12" s="429"/>
      <c r="AY12" s="429"/>
      <c r="AZ12" s="429"/>
      <c r="BA12" s="429"/>
      <c r="BB12" s="429"/>
      <c r="BC12" s="429"/>
      <c r="BD12" s="429"/>
      <c r="BE12" s="429"/>
      <c r="BF12" s="429"/>
      <c r="BG12" s="429"/>
      <c r="BH12" s="429"/>
      <c r="BI12" s="429"/>
      <c r="BJ12" s="429"/>
      <c r="BK12" s="431"/>
      <c r="BL12" s="427"/>
      <c r="BM12" s="428"/>
      <c r="BN12" s="429"/>
      <c r="BO12" s="429"/>
      <c r="BP12" s="429"/>
      <c r="BQ12" s="429"/>
      <c r="BR12" s="429"/>
      <c r="BS12" s="429"/>
      <c r="BT12" s="429"/>
      <c r="BU12" s="429"/>
      <c r="BV12" s="429"/>
      <c r="BW12" s="429"/>
      <c r="BX12" s="429"/>
      <c r="BY12" s="429"/>
      <c r="BZ12" s="429"/>
      <c r="CA12" s="429"/>
      <c r="CB12" s="429"/>
      <c r="CC12" s="429"/>
      <c r="CD12" s="429"/>
      <c r="CE12" s="429"/>
      <c r="CF12" s="429"/>
      <c r="CG12" s="429"/>
      <c r="CH12" s="429"/>
      <c r="CI12" s="429"/>
      <c r="CJ12" s="429"/>
      <c r="CK12" s="429"/>
      <c r="CL12" s="429"/>
      <c r="CM12" s="429"/>
      <c r="CN12" s="429"/>
      <c r="CO12" s="429"/>
      <c r="CP12" s="429"/>
      <c r="CQ12" s="429"/>
      <c r="CR12" s="429"/>
      <c r="CS12" s="429"/>
      <c r="CT12" s="429"/>
      <c r="CU12" s="429"/>
      <c r="CV12" s="429"/>
      <c r="CW12" s="429"/>
      <c r="CX12" s="429"/>
      <c r="CY12" s="429"/>
      <c r="CZ12" s="429"/>
      <c r="DA12" s="429"/>
      <c r="DB12" s="429"/>
      <c r="DC12" s="429"/>
      <c r="DD12" s="429"/>
      <c r="DE12" s="429"/>
      <c r="DF12" s="429"/>
      <c r="DG12" s="429"/>
      <c r="DH12" s="429"/>
      <c r="DI12" s="429"/>
      <c r="DJ12" s="429"/>
      <c r="DK12" s="429"/>
      <c r="DL12" s="429"/>
      <c r="DM12" s="429"/>
      <c r="DN12" s="429"/>
      <c r="DO12" s="429"/>
      <c r="DP12" s="429"/>
      <c r="DQ12" s="429"/>
      <c r="DR12" s="429"/>
      <c r="DS12" s="429"/>
      <c r="DT12" s="429"/>
      <c r="DU12" s="429"/>
      <c r="DV12" s="429"/>
      <c r="DW12" s="429"/>
      <c r="DX12" s="429"/>
      <c r="DY12" s="429"/>
      <c r="DZ12" s="429"/>
      <c r="EA12" s="429"/>
      <c r="EB12" s="429"/>
      <c r="EC12" s="429"/>
      <c r="ED12" s="429"/>
      <c r="EE12" s="429"/>
      <c r="EF12" s="429"/>
      <c r="EG12" s="429"/>
      <c r="EH12" s="429"/>
      <c r="EI12" s="429"/>
      <c r="EJ12" s="429"/>
      <c r="EK12" s="429"/>
      <c r="EL12" s="429"/>
      <c r="EM12" s="337"/>
      <c r="EN12" s="337"/>
      <c r="EO12" s="336"/>
      <c r="EP12" s="336"/>
      <c r="EQ12" s="336"/>
      <c r="ER12" s="336"/>
      <c r="ES12" s="336"/>
      <c r="ET12" s="336"/>
      <c r="EU12" s="429"/>
      <c r="EV12" s="429"/>
      <c r="EW12" s="432"/>
      <c r="EX12" s="432"/>
      <c r="EY12" s="432"/>
      <c r="EZ12" s="432"/>
      <c r="FA12" s="429"/>
      <c r="FB12" s="433"/>
      <c r="FC12" s="429"/>
      <c r="FD12" s="434"/>
      <c r="FE12" s="429"/>
      <c r="FF12" s="576"/>
      <c r="FG12" s="576"/>
      <c r="FH12" s="576"/>
      <c r="FI12" s="576"/>
      <c r="FJ12" s="576"/>
      <c r="FK12" s="576"/>
      <c r="FL12" s="429"/>
      <c r="FM12" s="429"/>
      <c r="FN12" s="429"/>
      <c r="FO12" s="429"/>
      <c r="FP12" s="429"/>
      <c r="FQ12" s="429"/>
      <c r="FR12" s="429"/>
      <c r="FS12" s="429"/>
      <c r="FT12" s="429"/>
      <c r="FU12" s="429"/>
      <c r="FV12" s="429"/>
      <c r="FW12" s="429"/>
      <c r="FX12" s="429"/>
      <c r="FY12" s="581"/>
      <c r="FZ12" s="581"/>
      <c r="GA12" s="581"/>
      <c r="GB12" s="581"/>
      <c r="GC12" s="581"/>
      <c r="GD12" s="582"/>
      <c r="GE12" s="583"/>
      <c r="GF12" s="581"/>
      <c r="GG12" s="429"/>
    </row>
    <row r="13" spans="1:190" s="322" customFormat="1" ht="42" customHeight="1" x14ac:dyDescent="0.15">
      <c r="D13" s="325" t="s">
        <v>1064</v>
      </c>
      <c r="E13" s="3398" t="s">
        <v>6882</v>
      </c>
      <c r="F13" s="3398"/>
      <c r="G13" s="3398"/>
      <c r="H13" s="3398"/>
      <c r="I13" s="3398"/>
      <c r="J13" s="3398"/>
      <c r="K13" s="3398"/>
      <c r="L13" s="3398"/>
      <c r="M13" s="3398"/>
      <c r="N13" s="3398"/>
      <c r="O13" s="3398"/>
      <c r="P13" s="3398"/>
      <c r="Q13" s="3398"/>
      <c r="R13" s="3398"/>
      <c r="S13" s="3398"/>
      <c r="T13" s="3398"/>
      <c r="U13" s="3398"/>
      <c r="V13" s="3398"/>
      <c r="W13" s="3398"/>
      <c r="X13" s="3398"/>
      <c r="Y13" s="3398"/>
      <c r="Z13" s="3398"/>
      <c r="AA13" s="3398"/>
      <c r="AB13" s="1177"/>
      <c r="AC13" s="1177"/>
      <c r="AD13" s="1177"/>
      <c r="AE13" s="1177"/>
      <c r="AF13" s="1177"/>
      <c r="AG13" s="1177"/>
      <c r="AH13" s="320"/>
      <c r="AI13" s="320"/>
      <c r="AJ13" s="320"/>
      <c r="AK13" s="320"/>
      <c r="AL13" s="320"/>
      <c r="AM13" s="320"/>
      <c r="AN13" s="320"/>
      <c r="AO13" s="320"/>
      <c r="AP13" s="320"/>
      <c r="AQ13" s="320"/>
      <c r="AR13" s="320"/>
      <c r="AS13" s="320"/>
      <c r="AT13" s="320"/>
      <c r="AU13" s="320"/>
      <c r="AV13" s="321"/>
      <c r="AW13" s="320"/>
      <c r="AX13" s="320"/>
      <c r="AY13" s="320"/>
      <c r="AZ13" s="320"/>
      <c r="BA13" s="320"/>
      <c r="BB13" s="320"/>
      <c r="BC13" s="320"/>
      <c r="BD13" s="320"/>
      <c r="BE13" s="320"/>
      <c r="BF13" s="320"/>
      <c r="BG13" s="320"/>
      <c r="BH13" s="320"/>
      <c r="BI13" s="320"/>
      <c r="BJ13" s="320"/>
      <c r="BK13" s="323"/>
      <c r="BL13" s="323"/>
      <c r="BM13" s="323"/>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20"/>
      <c r="DE13" s="320"/>
      <c r="DF13" s="320"/>
      <c r="DG13" s="320"/>
      <c r="DH13" s="320"/>
      <c r="DI13" s="320"/>
      <c r="DJ13" s="320"/>
      <c r="DK13" s="320"/>
      <c r="DL13" s="320"/>
      <c r="DM13" s="320"/>
      <c r="DN13" s="320"/>
      <c r="DO13" s="320"/>
      <c r="DP13" s="320"/>
      <c r="DQ13" s="320"/>
      <c r="DR13" s="320"/>
      <c r="DS13" s="320"/>
      <c r="DT13" s="320"/>
      <c r="DU13" s="320"/>
      <c r="DV13" s="320"/>
      <c r="DW13" s="320"/>
      <c r="DX13" s="320"/>
      <c r="DY13" s="320"/>
      <c r="DZ13" s="320"/>
      <c r="EA13" s="320"/>
      <c r="EB13" s="320"/>
      <c r="EC13" s="320"/>
      <c r="ED13" s="320"/>
      <c r="EE13" s="320"/>
      <c r="EF13" s="320"/>
      <c r="EG13" s="320"/>
      <c r="EH13" s="320"/>
      <c r="EI13" s="320"/>
      <c r="EJ13" s="320"/>
      <c r="EK13" s="320"/>
      <c r="EL13" s="320"/>
      <c r="EM13" s="320"/>
      <c r="EN13" s="320"/>
      <c r="EO13" s="320"/>
      <c r="EP13" s="320"/>
      <c r="EQ13" s="320"/>
      <c r="ER13" s="320"/>
      <c r="ES13" s="320"/>
      <c r="ET13" s="320"/>
      <c r="EU13" s="320"/>
      <c r="EV13" s="320"/>
      <c r="EW13" s="320"/>
      <c r="EX13" s="320"/>
      <c r="EY13" s="320"/>
      <c r="EZ13" s="320"/>
      <c r="FA13" s="320"/>
      <c r="FB13" s="320"/>
      <c r="FC13" s="320"/>
      <c r="FD13" s="320"/>
      <c r="FE13" s="320"/>
      <c r="FF13" s="320"/>
      <c r="FG13" s="320"/>
      <c r="FH13" s="320"/>
      <c r="FI13" s="320"/>
      <c r="FJ13" s="320"/>
      <c r="FK13" s="320"/>
      <c r="FY13" s="320"/>
      <c r="FZ13" s="320"/>
      <c r="GA13" s="320"/>
      <c r="GB13" s="320"/>
      <c r="GC13" s="320"/>
      <c r="GD13" s="320"/>
      <c r="GE13" s="320"/>
      <c r="GF13" s="320"/>
    </row>
    <row r="14" spans="1:190" s="322" customFormat="1" ht="22.5" customHeight="1" x14ac:dyDescent="0.15">
      <c r="D14" s="325" t="s">
        <v>1063</v>
      </c>
      <c r="E14" s="3397" t="s">
        <v>1062</v>
      </c>
      <c r="F14" s="3397"/>
      <c r="G14" s="3397"/>
      <c r="H14" s="3397"/>
      <c r="I14" s="3397"/>
      <c r="J14" s="3397"/>
      <c r="K14" s="3397"/>
      <c r="L14" s="3397"/>
      <c r="M14" s="3397"/>
      <c r="N14" s="3397"/>
      <c r="O14" s="3397"/>
      <c r="P14" s="3397"/>
      <c r="Q14" s="3397"/>
      <c r="R14" s="3397"/>
      <c r="S14" s="3397"/>
      <c r="T14" s="3397"/>
      <c r="U14" s="3397"/>
      <c r="V14" s="3397"/>
      <c r="W14" s="3397"/>
      <c r="X14" s="3397"/>
      <c r="Y14" s="3397"/>
      <c r="Z14" s="3397"/>
      <c r="AA14" s="3397"/>
      <c r="AB14" s="321"/>
      <c r="AC14" s="320"/>
      <c r="AD14" s="320"/>
      <c r="AE14" s="320"/>
      <c r="AF14" s="320"/>
      <c r="AG14" s="320"/>
      <c r="AH14" s="320"/>
      <c r="AI14" s="320"/>
      <c r="AJ14" s="320"/>
      <c r="AK14" s="320"/>
      <c r="AL14" s="320"/>
      <c r="AM14" s="320"/>
      <c r="AN14" s="320"/>
      <c r="AO14" s="320"/>
      <c r="AP14" s="320"/>
      <c r="AQ14" s="320"/>
      <c r="AR14" s="320"/>
      <c r="AS14" s="320"/>
      <c r="AT14" s="320"/>
      <c r="AU14" s="320"/>
      <c r="AV14" s="321"/>
      <c r="AW14" s="320"/>
      <c r="AX14" s="320"/>
      <c r="AY14" s="320"/>
      <c r="AZ14" s="320"/>
      <c r="BA14" s="320"/>
      <c r="BB14" s="320"/>
      <c r="BC14" s="320"/>
      <c r="BD14" s="320"/>
      <c r="BE14" s="320"/>
      <c r="BF14" s="320"/>
      <c r="BG14" s="320"/>
      <c r="BH14" s="320"/>
      <c r="BI14" s="320"/>
      <c r="BJ14" s="320"/>
      <c r="BK14" s="323"/>
      <c r="BL14" s="323"/>
      <c r="BM14" s="323"/>
      <c r="BN14" s="323"/>
      <c r="BO14" s="323"/>
      <c r="BP14" s="323"/>
      <c r="BQ14" s="323"/>
      <c r="BR14" s="323"/>
      <c r="BS14" s="323"/>
      <c r="BT14" s="323"/>
      <c r="BU14" s="323"/>
      <c r="BV14" s="323"/>
      <c r="BW14" s="323"/>
      <c r="BX14" s="323"/>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20"/>
      <c r="DE14" s="320"/>
      <c r="DF14" s="320"/>
      <c r="DG14" s="320"/>
      <c r="DH14" s="320"/>
      <c r="DI14" s="320"/>
      <c r="DJ14" s="320"/>
      <c r="DK14" s="320"/>
      <c r="DL14" s="320"/>
      <c r="DM14" s="320"/>
      <c r="DN14" s="320"/>
      <c r="DO14" s="320"/>
      <c r="DP14" s="320"/>
      <c r="DQ14" s="320"/>
      <c r="DR14" s="320"/>
      <c r="DS14" s="320"/>
      <c r="DT14" s="320"/>
      <c r="DU14" s="320"/>
      <c r="DV14" s="320"/>
      <c r="DW14" s="320"/>
      <c r="DX14" s="320"/>
      <c r="DY14" s="320"/>
      <c r="DZ14" s="320"/>
      <c r="EA14" s="320"/>
      <c r="EB14" s="320"/>
      <c r="EC14" s="320"/>
      <c r="ED14" s="320"/>
      <c r="EE14" s="320"/>
      <c r="EF14" s="320"/>
      <c r="EG14" s="320"/>
      <c r="EH14" s="320"/>
      <c r="EI14" s="320"/>
      <c r="EJ14" s="320"/>
      <c r="EK14" s="320"/>
      <c r="EL14" s="320"/>
      <c r="EM14" s="320"/>
      <c r="EN14" s="320"/>
      <c r="EO14" s="320"/>
      <c r="EP14" s="320"/>
      <c r="EQ14" s="320"/>
      <c r="ER14" s="320"/>
      <c r="ES14" s="320"/>
      <c r="ET14" s="320"/>
      <c r="EU14" s="320"/>
      <c r="EV14" s="320"/>
      <c r="EW14" s="320"/>
      <c r="EX14" s="320"/>
      <c r="EY14" s="320"/>
      <c r="EZ14" s="320"/>
      <c r="FA14" s="320"/>
      <c r="FB14" s="320"/>
      <c r="FC14" s="320"/>
      <c r="FD14" s="320"/>
      <c r="FE14" s="320"/>
      <c r="FF14" s="320"/>
      <c r="FG14" s="320"/>
      <c r="FH14" s="320"/>
      <c r="FI14" s="320"/>
      <c r="FJ14" s="320"/>
      <c r="FK14" s="320"/>
      <c r="FY14" s="320"/>
      <c r="FZ14" s="320"/>
      <c r="GA14" s="320"/>
      <c r="GB14" s="320"/>
      <c r="GC14" s="320"/>
      <c r="GD14" s="320"/>
      <c r="GE14" s="320"/>
      <c r="GF14" s="320"/>
    </row>
    <row r="15" spans="1:190" s="322" customFormat="1" ht="33" customHeight="1" x14ac:dyDescent="0.15">
      <c r="D15" s="325" t="s">
        <v>1061</v>
      </c>
      <c r="E15" s="3396" t="s">
        <v>1060</v>
      </c>
      <c r="F15" s="3396"/>
      <c r="G15" s="3396"/>
      <c r="H15" s="3396"/>
      <c r="I15" s="3396"/>
      <c r="J15" s="3396"/>
      <c r="K15" s="3396"/>
      <c r="L15" s="3396"/>
      <c r="M15" s="3396"/>
      <c r="N15" s="3396"/>
      <c r="O15" s="3396"/>
      <c r="P15" s="3396"/>
      <c r="Q15" s="3396"/>
      <c r="R15" s="3396"/>
      <c r="S15" s="3396"/>
      <c r="T15" s="3396"/>
      <c r="U15" s="3396"/>
      <c r="V15" s="3396"/>
      <c r="W15" s="3396"/>
      <c r="X15" s="3396"/>
      <c r="Y15" s="3396"/>
      <c r="Z15" s="3396"/>
      <c r="AA15" s="3396"/>
      <c r="AB15" s="321"/>
      <c r="AC15" s="320"/>
      <c r="AD15" s="320"/>
      <c r="AE15" s="320"/>
      <c r="AF15" s="320"/>
      <c r="AG15" s="320"/>
      <c r="AH15" s="320"/>
      <c r="AI15" s="320"/>
      <c r="AJ15" s="320"/>
      <c r="AK15" s="320"/>
      <c r="AL15" s="320"/>
      <c r="AM15" s="320"/>
      <c r="AN15" s="320"/>
      <c r="AO15" s="320"/>
      <c r="AP15" s="320"/>
      <c r="AQ15" s="320"/>
      <c r="AR15" s="320"/>
      <c r="AS15" s="320"/>
      <c r="AT15" s="320"/>
      <c r="AU15" s="320"/>
      <c r="AV15" s="321"/>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c r="DE15" s="323"/>
      <c r="DF15" s="323"/>
      <c r="DG15" s="323"/>
      <c r="DH15" s="323"/>
      <c r="DI15" s="323"/>
      <c r="DJ15" s="323"/>
      <c r="DK15" s="323"/>
      <c r="DL15" s="323"/>
      <c r="DM15" s="323"/>
      <c r="DN15" s="323"/>
      <c r="DO15" s="323"/>
      <c r="DP15" s="323"/>
      <c r="DQ15" s="323"/>
      <c r="DR15" s="323"/>
      <c r="DS15" s="323"/>
      <c r="DT15" s="323"/>
      <c r="DU15" s="323"/>
      <c r="DV15" s="323"/>
      <c r="DW15" s="323"/>
      <c r="DX15" s="323"/>
      <c r="DY15" s="323"/>
      <c r="DZ15" s="323"/>
      <c r="EA15" s="323"/>
      <c r="EB15" s="323"/>
      <c r="EC15" s="323"/>
      <c r="ED15" s="323"/>
      <c r="EE15" s="323"/>
      <c r="EF15" s="323"/>
      <c r="EG15" s="323"/>
      <c r="EH15" s="323"/>
      <c r="EI15" s="323"/>
      <c r="EJ15" s="323"/>
      <c r="EK15" s="323"/>
      <c r="EL15" s="323"/>
      <c r="EM15" s="320"/>
      <c r="EN15" s="320"/>
      <c r="EO15" s="320"/>
      <c r="EP15" s="320"/>
      <c r="EQ15" s="320"/>
      <c r="ER15" s="320"/>
      <c r="ES15" s="320"/>
      <c r="ET15" s="320"/>
      <c r="EU15" s="323"/>
      <c r="EV15" s="323"/>
      <c r="EW15" s="320"/>
      <c r="EX15" s="320"/>
      <c r="EY15" s="320"/>
      <c r="EZ15" s="320"/>
      <c r="FA15" s="320"/>
      <c r="FB15" s="320"/>
      <c r="FC15" s="320"/>
      <c r="FD15" s="320"/>
      <c r="FE15" s="323"/>
      <c r="FF15" s="320"/>
      <c r="FG15" s="320"/>
      <c r="FH15" s="320"/>
      <c r="FI15" s="320"/>
      <c r="FJ15" s="320"/>
      <c r="FK15" s="320"/>
      <c r="FY15" s="320"/>
      <c r="FZ15" s="320"/>
      <c r="GA15" s="320"/>
      <c r="GB15" s="320"/>
      <c r="GC15" s="320"/>
      <c r="GD15" s="320"/>
      <c r="GE15" s="320"/>
      <c r="GF15" s="320"/>
    </row>
    <row r="16" spans="1:190" ht="20.100000000000001" customHeight="1" x14ac:dyDescent="0.15">
      <c r="D16" s="323"/>
      <c r="E16" s="323"/>
      <c r="F16" s="323"/>
      <c r="G16" s="330"/>
      <c r="H16" s="330"/>
      <c r="I16" s="330"/>
      <c r="J16" s="323"/>
      <c r="K16" s="320"/>
      <c r="L16" s="320"/>
      <c r="M16" s="320"/>
      <c r="N16" s="320"/>
      <c r="O16" s="320"/>
      <c r="P16" s="320"/>
      <c r="Q16" s="320"/>
      <c r="R16" s="320"/>
      <c r="S16" s="320"/>
      <c r="T16" s="320"/>
      <c r="U16" s="320"/>
      <c r="V16" s="320"/>
      <c r="W16" s="320"/>
      <c r="X16" s="320"/>
      <c r="Y16" s="320"/>
      <c r="Z16" s="320"/>
      <c r="AA16" s="320"/>
      <c r="AB16" s="320"/>
      <c r="AV16" s="320"/>
      <c r="AW16" s="326"/>
      <c r="AX16" s="326"/>
      <c r="AY16" s="326"/>
      <c r="AZ16" s="326"/>
      <c r="BA16" s="333"/>
      <c r="BB16" s="333"/>
      <c r="BC16" s="326"/>
      <c r="BD16" s="326"/>
      <c r="BE16" s="326"/>
      <c r="BF16" s="326"/>
      <c r="BG16" s="326"/>
      <c r="BH16" s="326"/>
      <c r="BI16" s="326"/>
      <c r="BJ16" s="326"/>
      <c r="BK16" s="330"/>
      <c r="BL16" s="320"/>
      <c r="BM16" s="320"/>
      <c r="BN16" s="320"/>
      <c r="BO16" s="320"/>
      <c r="BP16" s="320"/>
      <c r="BQ16" s="320"/>
      <c r="BR16" s="320"/>
      <c r="BS16" s="320"/>
      <c r="BT16" s="320"/>
      <c r="BU16" s="320"/>
      <c r="BV16" s="320"/>
      <c r="BW16" s="320"/>
      <c r="BX16" s="320"/>
      <c r="BY16" s="326"/>
      <c r="BZ16" s="326"/>
      <c r="CA16" s="333"/>
      <c r="CB16" s="333"/>
      <c r="CC16" s="333"/>
      <c r="CD16" s="333"/>
      <c r="CE16" s="334"/>
      <c r="CF16" s="334"/>
      <c r="CG16" s="328"/>
      <c r="CH16" s="326"/>
      <c r="CI16" s="326"/>
      <c r="CJ16" s="326"/>
      <c r="CK16" s="326"/>
      <c r="CL16" s="326"/>
      <c r="CM16" s="326"/>
      <c r="CN16" s="326"/>
      <c r="CO16" s="326"/>
      <c r="CP16" s="326"/>
      <c r="CQ16" s="326"/>
      <c r="CR16" s="326"/>
      <c r="CS16" s="326"/>
      <c r="CT16" s="326"/>
      <c r="CU16" s="326"/>
      <c r="CV16" s="326"/>
      <c r="CW16" s="326"/>
      <c r="CX16" s="326"/>
      <c r="CY16" s="326"/>
      <c r="CZ16" s="326"/>
      <c r="DA16" s="326"/>
      <c r="DB16" s="326"/>
      <c r="DC16" s="326"/>
      <c r="DD16" s="326"/>
      <c r="DE16" s="326"/>
      <c r="DF16" s="326"/>
      <c r="DG16" s="326"/>
      <c r="DH16" s="326"/>
      <c r="DI16" s="333"/>
      <c r="DJ16" s="333"/>
      <c r="DK16" s="333"/>
      <c r="DL16" s="333"/>
      <c r="DM16" s="333"/>
      <c r="DN16" s="333"/>
      <c r="DO16" s="333"/>
      <c r="DP16" s="333"/>
      <c r="DQ16" s="333"/>
      <c r="DR16" s="333"/>
      <c r="DS16" s="333"/>
      <c r="DT16" s="333"/>
      <c r="DU16" s="333"/>
      <c r="DV16" s="333"/>
      <c r="DW16" s="333"/>
      <c r="DX16" s="333"/>
      <c r="DY16" s="333"/>
      <c r="DZ16" s="333"/>
      <c r="EA16" s="333"/>
      <c r="EB16" s="333"/>
      <c r="EC16" s="333"/>
      <c r="ED16" s="333"/>
      <c r="EE16" s="320"/>
      <c r="EM16" s="323"/>
      <c r="EN16" s="323"/>
      <c r="EO16" s="323"/>
      <c r="EP16" s="323"/>
      <c r="EQ16" s="323"/>
      <c r="ER16" s="323"/>
      <c r="ES16" s="323"/>
      <c r="ET16" s="323"/>
      <c r="EW16" s="326"/>
      <c r="EX16" s="326"/>
      <c r="EY16" s="326"/>
      <c r="EZ16" s="326"/>
      <c r="FA16" s="326"/>
      <c r="FB16" s="332"/>
      <c r="FC16" s="326"/>
      <c r="FD16" s="326"/>
      <c r="FE16" s="329"/>
      <c r="FF16" s="323"/>
      <c r="FG16" s="323"/>
      <c r="FH16" s="323"/>
      <c r="FI16" s="323"/>
      <c r="FJ16" s="323"/>
      <c r="FK16" s="323"/>
      <c r="FY16" s="322"/>
      <c r="FZ16" s="322"/>
      <c r="GA16" s="322"/>
      <c r="GB16" s="322"/>
      <c r="GC16" s="322"/>
      <c r="GD16" s="322"/>
      <c r="GE16" s="322"/>
      <c r="GF16" s="322"/>
    </row>
    <row r="17" spans="4:188" ht="20.100000000000001" customHeight="1" x14ac:dyDescent="0.15">
      <c r="D17" s="323"/>
      <c r="E17" s="323"/>
      <c r="F17" s="323"/>
      <c r="G17" s="330"/>
      <c r="H17" s="330"/>
      <c r="I17" s="330"/>
      <c r="J17" s="323"/>
      <c r="K17" s="320"/>
      <c r="L17" s="320"/>
      <c r="M17" s="320"/>
      <c r="N17" s="320"/>
      <c r="O17" s="320"/>
      <c r="P17" s="320"/>
      <c r="Q17" s="320"/>
      <c r="R17" s="320"/>
      <c r="S17" s="320"/>
      <c r="T17" s="320"/>
      <c r="U17" s="320"/>
      <c r="V17" s="320"/>
      <c r="W17" s="320"/>
      <c r="X17" s="320"/>
      <c r="Y17" s="320"/>
      <c r="Z17" s="320"/>
      <c r="AA17" s="320"/>
      <c r="AB17" s="320"/>
      <c r="AV17" s="320"/>
      <c r="AW17" s="326"/>
      <c r="AX17" s="326"/>
      <c r="AY17" s="326"/>
      <c r="AZ17" s="326"/>
      <c r="BA17" s="333"/>
      <c r="BB17" s="333"/>
      <c r="BC17" s="326"/>
      <c r="BD17" s="326"/>
      <c r="BE17" s="326"/>
      <c r="BF17" s="326"/>
      <c r="BG17" s="326"/>
      <c r="BH17" s="326"/>
      <c r="BI17" s="326"/>
      <c r="BJ17" s="326"/>
      <c r="BK17" s="330"/>
      <c r="BL17" s="320"/>
      <c r="BM17" s="320"/>
      <c r="BN17" s="320"/>
      <c r="BO17" s="320"/>
      <c r="BP17" s="320"/>
      <c r="BQ17" s="320"/>
      <c r="BR17" s="320"/>
      <c r="BS17" s="320"/>
      <c r="BT17" s="320"/>
      <c r="BU17" s="320"/>
      <c r="BV17" s="320"/>
      <c r="BW17" s="320"/>
      <c r="BX17" s="320"/>
      <c r="BY17" s="326"/>
      <c r="BZ17" s="326"/>
      <c r="CA17" s="333"/>
      <c r="CB17" s="333"/>
      <c r="CC17" s="333"/>
      <c r="CD17" s="333"/>
      <c r="CE17" s="334"/>
      <c r="CF17" s="334"/>
      <c r="CG17" s="328"/>
      <c r="CH17" s="326"/>
      <c r="CI17" s="326"/>
      <c r="CJ17" s="326"/>
      <c r="CK17" s="326"/>
      <c r="CL17" s="326"/>
      <c r="CM17" s="326"/>
      <c r="CN17" s="326"/>
      <c r="CO17" s="326"/>
      <c r="CP17" s="326"/>
      <c r="CQ17" s="326"/>
      <c r="CR17" s="326"/>
      <c r="CS17" s="326"/>
      <c r="CT17" s="326"/>
      <c r="CU17" s="326"/>
      <c r="CV17" s="326"/>
      <c r="CW17" s="326"/>
      <c r="CX17" s="326"/>
      <c r="CY17" s="326"/>
      <c r="CZ17" s="326"/>
      <c r="DA17" s="326"/>
      <c r="DB17" s="326"/>
      <c r="DC17" s="326"/>
      <c r="DD17" s="326"/>
      <c r="DE17" s="326"/>
      <c r="DF17" s="326"/>
      <c r="DG17" s="326"/>
      <c r="DH17" s="326"/>
      <c r="DI17" s="333"/>
      <c r="DJ17" s="333"/>
      <c r="DK17" s="333"/>
      <c r="DL17" s="333"/>
      <c r="DM17" s="333"/>
      <c r="DN17" s="333"/>
      <c r="DO17" s="333"/>
      <c r="DP17" s="333"/>
      <c r="DQ17" s="333"/>
      <c r="DR17" s="333"/>
      <c r="DS17" s="333"/>
      <c r="DT17" s="333"/>
      <c r="DU17" s="333"/>
      <c r="DV17" s="333"/>
      <c r="DW17" s="333"/>
      <c r="DX17" s="333"/>
      <c r="DY17" s="333"/>
      <c r="DZ17" s="333"/>
      <c r="EA17" s="333"/>
      <c r="EB17" s="333"/>
      <c r="EC17" s="333"/>
      <c r="ED17" s="333"/>
      <c r="EE17" s="320"/>
      <c r="EM17" s="323"/>
      <c r="EN17" s="323"/>
      <c r="EO17" s="323"/>
      <c r="EP17" s="323"/>
      <c r="EQ17" s="323"/>
      <c r="ER17" s="323"/>
      <c r="ES17" s="323"/>
      <c r="ET17" s="323"/>
      <c r="EW17" s="326"/>
      <c r="EX17" s="326"/>
      <c r="EY17" s="326"/>
      <c r="EZ17" s="326"/>
      <c r="FA17" s="326"/>
      <c r="FB17" s="332"/>
      <c r="FC17" s="326"/>
      <c r="FD17" s="326"/>
      <c r="FE17" s="329"/>
      <c r="FF17" s="323"/>
      <c r="FG17" s="323"/>
      <c r="FH17" s="323"/>
      <c r="FI17" s="323"/>
      <c r="FJ17" s="323"/>
      <c r="FK17" s="323"/>
      <c r="FY17" s="322"/>
      <c r="FZ17" s="322"/>
      <c r="GA17" s="322"/>
      <c r="GB17" s="322"/>
      <c r="GC17" s="322"/>
      <c r="GD17" s="322"/>
      <c r="GE17" s="322"/>
      <c r="GF17" s="322"/>
    </row>
    <row r="18" spans="4:188" ht="20.100000000000001" customHeight="1" x14ac:dyDescent="0.15">
      <c r="D18" s="323"/>
      <c r="E18" s="323"/>
      <c r="F18" s="323"/>
      <c r="G18" s="330"/>
      <c r="H18" s="330"/>
      <c r="I18" s="330"/>
      <c r="J18" s="323"/>
      <c r="K18" s="323"/>
      <c r="L18" s="320"/>
      <c r="M18" s="320"/>
      <c r="N18" s="320"/>
      <c r="O18" s="320"/>
      <c r="P18" s="323"/>
      <c r="Q18" s="320"/>
      <c r="R18" s="320"/>
      <c r="S18" s="320"/>
      <c r="T18" s="320"/>
      <c r="U18" s="320"/>
      <c r="V18" s="320"/>
      <c r="W18" s="320"/>
      <c r="X18" s="320"/>
      <c r="Y18" s="320"/>
      <c r="Z18" s="320"/>
      <c r="AA18" s="320"/>
      <c r="AB18" s="320"/>
      <c r="AV18" s="320"/>
      <c r="AW18" s="326"/>
      <c r="AX18" s="326"/>
      <c r="AY18" s="326"/>
      <c r="AZ18" s="326"/>
      <c r="BA18" s="333"/>
      <c r="BB18" s="333"/>
      <c r="BC18" s="326"/>
      <c r="BD18" s="326"/>
      <c r="BE18" s="326"/>
      <c r="BF18" s="326"/>
      <c r="BG18" s="326"/>
      <c r="BH18" s="326"/>
      <c r="BI18" s="326"/>
      <c r="BJ18" s="326"/>
      <c r="BK18" s="330"/>
      <c r="BL18" s="320"/>
      <c r="BM18" s="320"/>
      <c r="BN18" s="320"/>
      <c r="BO18" s="320"/>
      <c r="BP18" s="320"/>
      <c r="BQ18" s="320"/>
      <c r="BR18" s="320"/>
      <c r="BS18" s="320"/>
      <c r="BT18" s="320"/>
      <c r="BU18" s="320"/>
      <c r="BV18" s="320"/>
      <c r="BW18" s="320"/>
      <c r="BX18" s="320"/>
      <c r="BY18" s="326"/>
      <c r="BZ18" s="326"/>
      <c r="CA18" s="333"/>
      <c r="CB18" s="333"/>
      <c r="CC18" s="333"/>
      <c r="CD18" s="333"/>
      <c r="CE18" s="334"/>
      <c r="CF18" s="334"/>
      <c r="CG18" s="328"/>
      <c r="CH18" s="326"/>
      <c r="CI18" s="326"/>
      <c r="CJ18" s="326"/>
      <c r="CK18" s="326"/>
      <c r="CL18" s="326"/>
      <c r="CM18" s="326"/>
      <c r="CN18" s="326"/>
      <c r="CO18" s="326"/>
      <c r="CP18" s="326"/>
      <c r="CQ18" s="326"/>
      <c r="CR18" s="326"/>
      <c r="CS18" s="326"/>
      <c r="CT18" s="326"/>
      <c r="CU18" s="326"/>
      <c r="CV18" s="326"/>
      <c r="CW18" s="326"/>
      <c r="CX18" s="326"/>
      <c r="CY18" s="326"/>
      <c r="CZ18" s="326"/>
      <c r="DA18" s="326"/>
      <c r="DB18" s="326"/>
      <c r="DC18" s="326"/>
      <c r="DD18" s="326"/>
      <c r="DE18" s="326"/>
      <c r="DF18" s="326"/>
      <c r="DG18" s="326"/>
      <c r="DH18" s="326"/>
      <c r="DI18" s="333"/>
      <c r="DJ18" s="333"/>
      <c r="DK18" s="333"/>
      <c r="DL18" s="333"/>
      <c r="DM18" s="333"/>
      <c r="DN18" s="333"/>
      <c r="DO18" s="333"/>
      <c r="DP18" s="333"/>
      <c r="DQ18" s="333"/>
      <c r="DR18" s="333"/>
      <c r="DS18" s="333"/>
      <c r="DT18" s="333"/>
      <c r="DU18" s="333"/>
      <c r="DV18" s="333"/>
      <c r="DW18" s="333"/>
      <c r="DX18" s="333"/>
      <c r="DY18" s="333"/>
      <c r="DZ18" s="333"/>
      <c r="EA18" s="333"/>
      <c r="EB18" s="333"/>
      <c r="EC18" s="333"/>
      <c r="ED18" s="333"/>
      <c r="EE18" s="320"/>
      <c r="EM18" s="323"/>
      <c r="EN18" s="323"/>
      <c r="EO18" s="323"/>
      <c r="EP18" s="323"/>
      <c r="EQ18" s="323"/>
      <c r="ER18" s="323"/>
      <c r="ES18" s="323"/>
      <c r="ET18" s="323"/>
      <c r="EW18" s="326"/>
      <c r="EX18" s="326"/>
      <c r="EY18" s="326"/>
      <c r="EZ18" s="326"/>
      <c r="FA18" s="326"/>
      <c r="FB18" s="332"/>
      <c r="FC18" s="326"/>
      <c r="FD18" s="326"/>
      <c r="FE18" s="329"/>
      <c r="FF18" s="323"/>
      <c r="FG18" s="323"/>
      <c r="FH18" s="323"/>
      <c r="FI18" s="323"/>
      <c r="FJ18" s="323"/>
      <c r="FK18" s="323"/>
      <c r="FY18" s="322"/>
      <c r="FZ18" s="322"/>
      <c r="GA18" s="322"/>
      <c r="GB18" s="322"/>
      <c r="GC18" s="322"/>
      <c r="GD18" s="322"/>
      <c r="GE18" s="322"/>
      <c r="GF18" s="322"/>
    </row>
    <row r="19" spans="4:188" ht="20.100000000000001" customHeight="1" x14ac:dyDescent="0.15">
      <c r="D19" s="323"/>
      <c r="E19" s="323"/>
      <c r="F19" s="323"/>
      <c r="J19" s="323"/>
      <c r="K19" s="323"/>
      <c r="L19" s="320"/>
      <c r="M19" s="323"/>
      <c r="N19" s="323"/>
      <c r="O19" s="323"/>
      <c r="P19" s="323"/>
      <c r="Q19" s="320"/>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3"/>
      <c r="AR19" s="323"/>
      <c r="AS19" s="323"/>
      <c r="AT19" s="323"/>
      <c r="AU19" s="323"/>
      <c r="AV19" s="323"/>
      <c r="AW19" s="326"/>
      <c r="AX19" s="326"/>
      <c r="AY19" s="326"/>
      <c r="AZ19" s="326"/>
      <c r="BA19" s="326"/>
      <c r="BB19" s="326"/>
      <c r="BC19" s="326"/>
      <c r="BD19" s="326"/>
      <c r="BE19" s="326"/>
      <c r="BF19" s="326"/>
      <c r="BG19" s="326"/>
      <c r="BH19" s="326"/>
      <c r="BI19" s="326"/>
      <c r="BJ19" s="326"/>
      <c r="BK19" s="327"/>
      <c r="BL19" s="327"/>
      <c r="BM19" s="320"/>
      <c r="BN19" s="326"/>
      <c r="BO19" s="326"/>
      <c r="BP19" s="326"/>
      <c r="BQ19" s="326"/>
      <c r="BR19" s="326"/>
      <c r="BS19" s="326"/>
      <c r="BT19" s="326"/>
      <c r="BU19" s="326"/>
      <c r="BV19" s="326"/>
      <c r="BW19" s="326"/>
      <c r="BX19" s="326"/>
      <c r="BY19" s="326"/>
      <c r="BZ19" s="326"/>
      <c r="CA19" s="326"/>
      <c r="CB19" s="326"/>
      <c r="CC19" s="326"/>
      <c r="CD19" s="326"/>
      <c r="CE19" s="326"/>
      <c r="CF19" s="326"/>
      <c r="CG19" s="326"/>
      <c r="CH19" s="326"/>
      <c r="CI19" s="326"/>
      <c r="CJ19" s="326"/>
      <c r="CK19" s="326"/>
      <c r="CL19" s="326"/>
      <c r="CM19" s="326"/>
      <c r="CN19" s="326"/>
      <c r="CO19" s="326"/>
      <c r="CP19" s="326"/>
      <c r="CQ19" s="326"/>
      <c r="CR19" s="326"/>
      <c r="CS19" s="326"/>
      <c r="CT19" s="326"/>
      <c r="CU19" s="326"/>
      <c r="CV19" s="326"/>
      <c r="CW19" s="326"/>
      <c r="CX19" s="326"/>
      <c r="CY19" s="326"/>
      <c r="CZ19" s="326"/>
      <c r="DA19" s="326"/>
      <c r="DB19" s="326"/>
      <c r="DC19" s="326"/>
      <c r="DD19" s="326"/>
      <c r="DE19" s="326"/>
      <c r="DF19" s="326"/>
      <c r="DG19" s="326"/>
      <c r="DH19" s="326"/>
      <c r="DI19" s="326"/>
      <c r="DJ19" s="326"/>
      <c r="DK19" s="326"/>
      <c r="DL19" s="326"/>
      <c r="DM19" s="326"/>
      <c r="DN19" s="326"/>
      <c r="DO19" s="326"/>
      <c r="DP19" s="326"/>
      <c r="DQ19" s="326"/>
      <c r="DR19" s="326"/>
      <c r="DS19" s="326"/>
      <c r="DT19" s="326"/>
      <c r="DU19" s="326"/>
      <c r="DV19" s="326"/>
      <c r="DW19" s="326"/>
      <c r="DX19" s="326"/>
      <c r="DY19" s="326"/>
      <c r="DZ19" s="326"/>
      <c r="EA19" s="326"/>
      <c r="EB19" s="326"/>
      <c r="EC19" s="326"/>
      <c r="ED19" s="326"/>
      <c r="EE19" s="326"/>
      <c r="EF19" s="326"/>
      <c r="EG19" s="326"/>
      <c r="EH19" s="326"/>
      <c r="EI19" s="326"/>
      <c r="EJ19" s="326"/>
      <c r="EK19" s="326"/>
      <c r="EL19" s="326"/>
      <c r="EU19" s="326"/>
      <c r="EV19" s="326"/>
      <c r="EW19" s="326"/>
      <c r="EX19" s="326"/>
      <c r="EY19" s="326"/>
      <c r="EZ19" s="326"/>
      <c r="FA19" s="326"/>
      <c r="FB19" s="331"/>
      <c r="FC19" s="326"/>
      <c r="FD19" s="326"/>
      <c r="FE19" s="326"/>
      <c r="FF19" s="323"/>
      <c r="FG19" s="323"/>
      <c r="FH19" s="323"/>
      <c r="FI19" s="323"/>
      <c r="FJ19" s="323"/>
      <c r="FK19" s="323"/>
      <c r="FY19" s="322"/>
      <c r="FZ19" s="322"/>
      <c r="GA19" s="322"/>
      <c r="GB19" s="322"/>
      <c r="GC19" s="322"/>
      <c r="GD19" s="322"/>
      <c r="GE19" s="322"/>
      <c r="GF19" s="322"/>
    </row>
    <row r="20" spans="4:188" ht="15" customHeight="1" x14ac:dyDescent="0.15">
      <c r="D20" s="323"/>
      <c r="E20" s="323"/>
      <c r="F20" s="323"/>
      <c r="J20" s="323"/>
      <c r="K20" s="323"/>
      <c r="L20" s="320"/>
      <c r="M20" s="323"/>
      <c r="N20" s="323"/>
      <c r="O20" s="323"/>
      <c r="P20" s="323"/>
      <c r="Q20" s="320"/>
      <c r="R20" s="323"/>
      <c r="S20" s="323"/>
      <c r="T20" s="323"/>
      <c r="U20" s="323"/>
      <c r="V20" s="323"/>
      <c r="W20" s="323"/>
      <c r="X20" s="323"/>
      <c r="Y20" s="323"/>
      <c r="Z20" s="323"/>
      <c r="AA20" s="323"/>
      <c r="AB20" s="323"/>
      <c r="AC20" s="323"/>
      <c r="AD20" s="323"/>
      <c r="AE20" s="323"/>
      <c r="AF20" s="323"/>
      <c r="AG20" s="323"/>
      <c r="AH20" s="323"/>
      <c r="AI20" s="323"/>
      <c r="AJ20" s="323"/>
      <c r="AK20" s="323"/>
      <c r="AL20" s="323"/>
      <c r="AM20" s="323"/>
      <c r="AN20" s="323"/>
      <c r="AO20" s="323"/>
      <c r="AP20" s="323"/>
      <c r="AQ20" s="323"/>
      <c r="AR20" s="323"/>
      <c r="AS20" s="323"/>
      <c r="AT20" s="323"/>
      <c r="AU20" s="323"/>
      <c r="AV20" s="323"/>
      <c r="AW20" s="326"/>
      <c r="AX20" s="326"/>
      <c r="AY20" s="326"/>
      <c r="AZ20" s="326"/>
      <c r="BA20" s="326"/>
      <c r="BB20" s="326"/>
      <c r="BC20" s="326"/>
      <c r="BD20" s="326"/>
      <c r="BE20" s="326"/>
      <c r="BF20" s="326"/>
      <c r="BG20" s="326"/>
      <c r="BH20" s="326"/>
      <c r="BI20" s="326"/>
      <c r="BJ20" s="326"/>
      <c r="BK20" s="327"/>
      <c r="BL20" s="327"/>
      <c r="BM20" s="320"/>
      <c r="BN20" s="326"/>
      <c r="BO20" s="326"/>
      <c r="BP20" s="326"/>
      <c r="BQ20" s="326"/>
      <c r="BR20" s="326"/>
      <c r="BS20" s="326"/>
      <c r="BT20" s="326"/>
      <c r="BU20" s="326"/>
      <c r="BV20" s="326"/>
      <c r="BW20" s="326"/>
      <c r="BX20" s="326"/>
      <c r="BY20" s="326"/>
      <c r="BZ20" s="326"/>
      <c r="CA20" s="326"/>
      <c r="CB20" s="326"/>
      <c r="CC20" s="326"/>
      <c r="CD20" s="326"/>
      <c r="CE20" s="326"/>
      <c r="CF20" s="326"/>
      <c r="CG20" s="326"/>
      <c r="CH20" s="326"/>
      <c r="CI20" s="326"/>
      <c r="CJ20" s="326"/>
      <c r="CK20" s="326"/>
      <c r="CL20" s="326"/>
      <c r="CM20" s="326"/>
      <c r="CN20" s="326"/>
      <c r="CO20" s="326"/>
      <c r="CP20" s="326"/>
      <c r="CQ20" s="326"/>
      <c r="CR20" s="326"/>
      <c r="CS20" s="326"/>
      <c r="CT20" s="326"/>
      <c r="CU20" s="326"/>
      <c r="CV20" s="326"/>
      <c r="CW20" s="326"/>
      <c r="CX20" s="326"/>
      <c r="CY20" s="326"/>
      <c r="CZ20" s="326"/>
      <c r="DA20" s="326"/>
      <c r="DB20" s="326"/>
      <c r="DC20" s="326"/>
      <c r="DD20" s="326"/>
      <c r="DE20" s="326"/>
      <c r="DF20" s="326"/>
      <c r="DG20" s="326"/>
      <c r="DH20" s="326"/>
      <c r="DI20" s="326"/>
      <c r="DJ20" s="326"/>
      <c r="DK20" s="326"/>
      <c r="DL20" s="326"/>
      <c r="DM20" s="326"/>
      <c r="DN20" s="326"/>
      <c r="DO20" s="326"/>
      <c r="DP20" s="326"/>
      <c r="DQ20" s="326"/>
      <c r="DR20" s="326"/>
      <c r="DS20" s="326"/>
      <c r="DT20" s="326"/>
      <c r="DU20" s="326"/>
      <c r="DV20" s="326"/>
      <c r="DW20" s="326"/>
      <c r="DX20" s="326"/>
      <c r="DY20" s="326"/>
      <c r="DZ20" s="326"/>
      <c r="EA20" s="326"/>
      <c r="EB20" s="326"/>
      <c r="EC20" s="326"/>
      <c r="ED20" s="326"/>
      <c r="EE20" s="326"/>
      <c r="EF20" s="326"/>
      <c r="EG20" s="326"/>
      <c r="EH20" s="326"/>
      <c r="EI20" s="326"/>
      <c r="EJ20" s="326"/>
      <c r="EK20" s="326"/>
      <c r="EL20" s="326"/>
      <c r="EU20" s="326"/>
      <c r="EV20" s="326"/>
      <c r="EW20" s="326"/>
      <c r="EX20" s="326"/>
      <c r="EY20" s="326"/>
      <c r="EZ20" s="326"/>
      <c r="FA20" s="326"/>
      <c r="FB20" s="331"/>
      <c r="FC20" s="326"/>
      <c r="FD20" s="326"/>
      <c r="FE20" s="326"/>
      <c r="FF20" s="329"/>
      <c r="FG20" s="329"/>
      <c r="FH20" s="329"/>
      <c r="FI20" s="329"/>
      <c r="FJ20" s="329"/>
      <c r="FK20" s="329"/>
    </row>
    <row r="21" spans="4:188" ht="12" customHeight="1" x14ac:dyDescent="0.15">
      <c r="D21" s="323"/>
      <c r="E21" s="323"/>
      <c r="F21" s="323"/>
      <c r="J21" s="323"/>
      <c r="K21" s="323"/>
      <c r="L21" s="320"/>
      <c r="M21" s="323"/>
      <c r="N21" s="323"/>
      <c r="O21" s="323"/>
      <c r="P21" s="323"/>
      <c r="Q21" s="320"/>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FF21" s="329"/>
      <c r="FG21" s="329"/>
      <c r="FH21" s="329"/>
      <c r="FI21" s="329"/>
      <c r="FJ21" s="329"/>
      <c r="FK21" s="329"/>
    </row>
    <row r="22" spans="4:188" ht="12" customHeight="1" x14ac:dyDescent="0.15">
      <c r="D22" s="323"/>
      <c r="E22" s="323"/>
      <c r="F22" s="323"/>
      <c r="J22" s="323"/>
      <c r="K22" s="323"/>
      <c r="L22" s="320"/>
      <c r="M22" s="323"/>
      <c r="N22" s="323"/>
      <c r="O22" s="323"/>
      <c r="P22" s="323"/>
      <c r="Q22" s="320"/>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FF22" s="329"/>
      <c r="FG22" s="329"/>
      <c r="FH22" s="329"/>
      <c r="FI22" s="329"/>
      <c r="FJ22" s="329"/>
      <c r="FK22" s="329"/>
    </row>
    <row r="23" spans="4:188" ht="12" customHeight="1" x14ac:dyDescent="0.15">
      <c r="D23" s="323"/>
      <c r="E23" s="323"/>
      <c r="F23" s="323"/>
      <c r="J23" s="323"/>
      <c r="K23" s="323"/>
      <c r="L23" s="320"/>
      <c r="M23" s="323"/>
      <c r="N23" s="323"/>
      <c r="O23" s="323"/>
      <c r="P23" s="323"/>
      <c r="Q23" s="320"/>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EM23" s="326"/>
      <c r="EN23" s="326"/>
      <c r="EO23" s="326"/>
      <c r="EP23" s="326"/>
      <c r="EQ23" s="326"/>
      <c r="ER23" s="326"/>
      <c r="ES23" s="326"/>
      <c r="ET23" s="326"/>
      <c r="FF23" s="329"/>
      <c r="FG23" s="329"/>
      <c r="FH23" s="329"/>
      <c r="FI23" s="329"/>
      <c r="FJ23" s="329"/>
      <c r="FK23" s="329"/>
    </row>
    <row r="24" spans="4:188" x14ac:dyDescent="0.15">
      <c r="E24" s="320"/>
      <c r="F24" s="330"/>
      <c r="J24" s="320"/>
      <c r="K24" s="320"/>
      <c r="L24" s="320"/>
      <c r="M24" s="330"/>
      <c r="N24" s="330"/>
      <c r="O24" s="320"/>
      <c r="P24" s="320"/>
      <c r="Q24" s="320"/>
      <c r="R24" s="320"/>
      <c r="S24" s="320"/>
      <c r="T24" s="320"/>
      <c r="U24" s="320"/>
      <c r="V24" s="320"/>
      <c r="W24" s="320"/>
      <c r="X24" s="320"/>
      <c r="Y24" s="320"/>
      <c r="Z24" s="320"/>
      <c r="AA24" s="320"/>
      <c r="AB24" s="320"/>
      <c r="AI24" s="326"/>
      <c r="AJ24" s="326"/>
      <c r="AK24" s="326"/>
      <c r="AL24" s="326"/>
      <c r="AM24" s="326"/>
      <c r="AN24" s="329"/>
      <c r="AO24" s="329"/>
      <c r="AP24" s="329"/>
      <c r="AQ24" s="328"/>
      <c r="AR24" s="326"/>
      <c r="AS24" s="326"/>
      <c r="AT24" s="326"/>
      <c r="AU24" s="328"/>
      <c r="AV24" s="328"/>
      <c r="EM24" s="326"/>
      <c r="EN24" s="326"/>
      <c r="EO24" s="326"/>
      <c r="EP24" s="326"/>
      <c r="EQ24" s="326"/>
      <c r="ER24" s="326"/>
      <c r="ES24" s="326"/>
      <c r="ET24" s="326"/>
      <c r="FF24" s="326"/>
      <c r="FG24" s="326"/>
      <c r="FH24" s="326"/>
      <c r="FI24" s="326"/>
      <c r="FJ24" s="326"/>
      <c r="FK24" s="326"/>
    </row>
    <row r="25" spans="4:188" x14ac:dyDescent="0.15">
      <c r="E25" s="320"/>
      <c r="F25" s="330"/>
      <c r="J25" s="320"/>
      <c r="K25" s="320"/>
      <c r="L25" s="320"/>
      <c r="M25" s="330"/>
      <c r="N25" s="330"/>
      <c r="O25" s="320"/>
      <c r="P25" s="320"/>
      <c r="Q25" s="320"/>
      <c r="R25" s="320"/>
      <c r="S25" s="320"/>
      <c r="T25" s="320"/>
      <c r="U25" s="320"/>
      <c r="V25" s="320"/>
      <c r="W25" s="320"/>
      <c r="X25" s="320"/>
      <c r="Y25" s="320"/>
      <c r="Z25" s="320"/>
      <c r="AA25" s="320"/>
      <c r="AB25" s="320"/>
      <c r="AI25" s="326"/>
      <c r="AJ25" s="326"/>
      <c r="AK25" s="326"/>
      <c r="AL25" s="326"/>
      <c r="AM25" s="326"/>
      <c r="AN25" s="329"/>
      <c r="AO25" s="329"/>
      <c r="AP25" s="329"/>
      <c r="AQ25" s="328"/>
      <c r="AR25" s="326"/>
      <c r="AS25" s="326"/>
      <c r="AT25" s="326"/>
      <c r="AU25" s="328"/>
      <c r="AV25" s="328"/>
      <c r="FF25" s="326"/>
      <c r="FG25" s="326"/>
      <c r="FH25" s="326"/>
      <c r="FI25" s="326"/>
      <c r="FJ25" s="326"/>
      <c r="FK25" s="326"/>
    </row>
    <row r="26" spans="4:188" x14ac:dyDescent="0.15">
      <c r="E26" s="320"/>
      <c r="F26" s="330"/>
      <c r="J26" s="320"/>
      <c r="K26" s="320"/>
      <c r="L26" s="320"/>
      <c r="M26" s="330"/>
      <c r="N26" s="330"/>
      <c r="O26" s="320"/>
      <c r="P26" s="320"/>
      <c r="Q26" s="320"/>
      <c r="R26" s="320"/>
      <c r="S26" s="320"/>
      <c r="T26" s="320"/>
      <c r="U26" s="320"/>
      <c r="V26" s="320"/>
      <c r="W26" s="320"/>
      <c r="X26" s="320"/>
      <c r="Y26" s="320"/>
      <c r="Z26" s="320"/>
      <c r="AA26" s="320"/>
      <c r="AB26" s="320"/>
      <c r="AI26" s="326"/>
      <c r="AJ26" s="326"/>
      <c r="AK26" s="326"/>
      <c r="AL26" s="326"/>
      <c r="AM26" s="326"/>
      <c r="AN26" s="329"/>
      <c r="AO26" s="329"/>
      <c r="AP26" s="329"/>
      <c r="AQ26" s="328"/>
      <c r="AR26" s="326"/>
      <c r="AS26" s="326"/>
      <c r="AT26" s="326"/>
      <c r="AU26" s="328"/>
      <c r="AV26" s="328"/>
    </row>
    <row r="27" spans="4:188" x14ac:dyDescent="0.15">
      <c r="E27" s="320"/>
      <c r="F27" s="330"/>
      <c r="J27" s="320"/>
      <c r="K27" s="320"/>
      <c r="L27" s="320"/>
      <c r="M27" s="330"/>
      <c r="N27" s="330"/>
      <c r="O27" s="320"/>
      <c r="P27" s="320"/>
      <c r="Q27" s="320"/>
      <c r="R27" s="320"/>
      <c r="S27" s="320"/>
      <c r="T27" s="320"/>
      <c r="U27" s="320"/>
      <c r="V27" s="320"/>
      <c r="W27" s="320"/>
      <c r="X27" s="320"/>
      <c r="Y27" s="320"/>
      <c r="Z27" s="320"/>
      <c r="AA27" s="320"/>
      <c r="AB27" s="320"/>
      <c r="AI27" s="326"/>
      <c r="AJ27" s="326"/>
      <c r="AK27" s="326"/>
      <c r="AL27" s="326"/>
      <c r="AM27" s="326"/>
      <c r="AN27" s="329"/>
      <c r="AO27" s="329"/>
      <c r="AP27" s="329"/>
      <c r="AQ27" s="328"/>
      <c r="AR27" s="326"/>
      <c r="AS27" s="326"/>
      <c r="AT27" s="326"/>
      <c r="AU27" s="328"/>
      <c r="AV27" s="328"/>
    </row>
    <row r="28" spans="4:188" ht="13.5" customHeight="1" x14ac:dyDescent="0.15">
      <c r="E28" s="320"/>
      <c r="F28" s="327"/>
      <c r="J28" s="326"/>
      <c r="K28" s="326"/>
      <c r="L28" s="326"/>
      <c r="M28" s="326"/>
      <c r="N28" s="326"/>
      <c r="O28" s="326"/>
      <c r="P28" s="326"/>
      <c r="Q28" s="326"/>
      <c r="R28" s="326"/>
      <c r="S28" s="326"/>
      <c r="T28" s="326"/>
      <c r="U28" s="326"/>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row>
    <row r="29" spans="4:188" x14ac:dyDescent="0.15">
      <c r="E29" s="320"/>
      <c r="F29" s="327"/>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326"/>
      <c r="AU29" s="326"/>
      <c r="AV29" s="326"/>
    </row>
    <row r="61" ht="177" customHeight="1" x14ac:dyDescent="0.15"/>
    <row r="69" spans="4:188" s="322" customFormat="1" ht="20.100000000000001" customHeight="1" x14ac:dyDescent="0.15">
      <c r="D69" s="325"/>
      <c r="E69" s="324"/>
      <c r="F69" s="320"/>
      <c r="G69" s="323"/>
      <c r="H69" s="323"/>
      <c r="I69" s="323"/>
      <c r="J69" s="321"/>
      <c r="K69" s="321"/>
      <c r="L69" s="321"/>
      <c r="M69" s="321"/>
      <c r="N69" s="321"/>
      <c r="O69" s="321"/>
      <c r="P69" s="321"/>
      <c r="Q69" s="321"/>
      <c r="R69" s="321"/>
      <c r="S69" s="321"/>
      <c r="T69" s="321"/>
      <c r="U69" s="321"/>
      <c r="V69" s="321"/>
      <c r="W69" s="321"/>
      <c r="X69" s="321"/>
      <c r="Y69" s="321"/>
      <c r="Z69" s="321"/>
      <c r="AA69" s="321"/>
      <c r="AB69" s="321"/>
      <c r="AC69" s="320"/>
      <c r="AD69" s="320"/>
      <c r="AE69" s="320"/>
      <c r="AF69" s="320"/>
      <c r="AG69" s="320"/>
      <c r="AH69" s="320"/>
      <c r="AI69" s="320"/>
      <c r="AJ69" s="320"/>
      <c r="AK69" s="320"/>
      <c r="AL69" s="320"/>
      <c r="AM69" s="320"/>
      <c r="AN69" s="320"/>
      <c r="AO69" s="320"/>
      <c r="AP69" s="320"/>
      <c r="AQ69" s="320"/>
      <c r="AR69" s="320"/>
      <c r="AS69" s="320"/>
      <c r="AT69" s="320"/>
      <c r="AU69" s="320"/>
      <c r="AV69" s="321"/>
      <c r="AW69" s="320"/>
      <c r="AX69" s="320"/>
      <c r="AY69" s="320"/>
      <c r="AZ69" s="320"/>
      <c r="BA69" s="320"/>
      <c r="BB69" s="320"/>
      <c r="BC69" s="320"/>
      <c r="BD69" s="320"/>
      <c r="BE69" s="320"/>
      <c r="BF69" s="320"/>
      <c r="BG69" s="320"/>
      <c r="BH69" s="320"/>
      <c r="BI69" s="320"/>
      <c r="BJ69" s="320"/>
      <c r="BK69" s="323"/>
      <c r="BL69" s="323"/>
      <c r="BM69" s="323"/>
      <c r="BN69" s="320"/>
      <c r="BO69" s="320"/>
      <c r="BP69" s="320"/>
      <c r="BQ69" s="320"/>
      <c r="BR69" s="320"/>
      <c r="BS69" s="320"/>
      <c r="BT69" s="320"/>
      <c r="BU69" s="320"/>
      <c r="BV69" s="320"/>
      <c r="BW69" s="320"/>
      <c r="BX69" s="320"/>
      <c r="BY69" s="320"/>
      <c r="BZ69" s="320"/>
      <c r="CA69" s="320"/>
      <c r="CB69" s="320"/>
      <c r="CC69" s="320"/>
      <c r="CD69" s="320"/>
      <c r="CE69" s="320"/>
      <c r="CF69" s="320"/>
      <c r="CG69" s="320"/>
      <c r="CH69" s="320"/>
      <c r="CI69" s="320"/>
      <c r="CJ69" s="320"/>
      <c r="CK69" s="320"/>
      <c r="CL69" s="320"/>
      <c r="CM69" s="320"/>
      <c r="CN69" s="320"/>
      <c r="CO69" s="320"/>
      <c r="CP69" s="320"/>
      <c r="CQ69" s="320"/>
      <c r="CR69" s="320"/>
      <c r="CS69" s="320"/>
      <c r="CT69" s="320"/>
      <c r="CU69" s="320"/>
      <c r="CV69" s="320"/>
      <c r="CW69" s="320"/>
      <c r="CX69" s="320"/>
      <c r="CY69" s="320"/>
      <c r="CZ69" s="320"/>
      <c r="DA69" s="320"/>
      <c r="DB69" s="320"/>
      <c r="DC69" s="320"/>
      <c r="DD69" s="320"/>
      <c r="DE69" s="320"/>
      <c r="DF69" s="320"/>
      <c r="DG69" s="320"/>
      <c r="DH69" s="320"/>
      <c r="DI69" s="320"/>
      <c r="DJ69" s="320"/>
      <c r="DK69" s="320"/>
      <c r="DL69" s="320"/>
      <c r="DM69" s="320"/>
      <c r="DN69" s="320"/>
      <c r="DO69" s="320"/>
      <c r="DP69" s="320"/>
      <c r="DQ69" s="320"/>
      <c r="DR69" s="320"/>
      <c r="DS69" s="320"/>
      <c r="DT69" s="320"/>
      <c r="DU69" s="320"/>
      <c r="DV69" s="320"/>
      <c r="DW69" s="320"/>
      <c r="DX69" s="320"/>
      <c r="DY69" s="320"/>
      <c r="DZ69" s="320"/>
      <c r="EA69" s="320"/>
      <c r="EB69" s="320"/>
      <c r="EC69" s="320"/>
      <c r="ED69" s="320"/>
      <c r="EE69" s="320"/>
      <c r="EF69" s="320"/>
      <c r="EG69" s="320"/>
      <c r="EH69" s="320"/>
      <c r="EI69" s="320"/>
      <c r="EJ69" s="320"/>
      <c r="EK69" s="320"/>
      <c r="EL69" s="320"/>
      <c r="EM69" s="320"/>
      <c r="EN69" s="320"/>
      <c r="EO69" s="320"/>
      <c r="EP69" s="320"/>
      <c r="EQ69" s="320"/>
      <c r="ER69" s="320"/>
      <c r="ES69" s="320"/>
      <c r="ET69" s="320"/>
      <c r="EU69" s="320"/>
      <c r="EV69" s="320"/>
      <c r="EW69" s="320"/>
      <c r="EX69" s="320"/>
      <c r="EY69" s="320"/>
      <c r="EZ69" s="320"/>
      <c r="FA69" s="320"/>
      <c r="FB69" s="320"/>
      <c r="FC69" s="320"/>
      <c r="FD69" s="320"/>
      <c r="FE69" s="320"/>
      <c r="FF69" s="320"/>
      <c r="FG69" s="320"/>
      <c r="FH69" s="320"/>
      <c r="FI69" s="320"/>
      <c r="FJ69" s="320"/>
      <c r="FK69" s="320"/>
      <c r="FY69" s="320"/>
      <c r="FZ69" s="320"/>
      <c r="GA69" s="320"/>
      <c r="GB69" s="320"/>
      <c r="GC69" s="320"/>
      <c r="GD69" s="320"/>
      <c r="GE69" s="320"/>
      <c r="GF69" s="320"/>
    </row>
    <row r="70" spans="4:188" s="322" customFormat="1" ht="20.100000000000001" customHeight="1" x14ac:dyDescent="0.15">
      <c r="D70" s="325"/>
      <c r="E70" s="324"/>
      <c r="F70" s="320"/>
      <c r="G70" s="323"/>
      <c r="H70" s="323"/>
      <c r="I70" s="323"/>
      <c r="J70" s="321"/>
      <c r="K70" s="321"/>
      <c r="L70" s="321"/>
      <c r="M70" s="321"/>
      <c r="N70" s="321"/>
      <c r="O70" s="321"/>
      <c r="P70" s="321"/>
      <c r="Q70" s="321"/>
      <c r="R70" s="321"/>
      <c r="S70" s="321"/>
      <c r="T70" s="321"/>
      <c r="U70" s="321"/>
      <c r="V70" s="321"/>
      <c r="W70" s="321"/>
      <c r="X70" s="321"/>
      <c r="Y70" s="321"/>
      <c r="Z70" s="321"/>
      <c r="AA70" s="321"/>
      <c r="AB70" s="321"/>
      <c r="AC70" s="320"/>
      <c r="AD70" s="320"/>
      <c r="AE70" s="320"/>
      <c r="AF70" s="320"/>
      <c r="AG70" s="320"/>
      <c r="AH70" s="320"/>
      <c r="AI70" s="320"/>
      <c r="AJ70" s="320"/>
      <c r="AK70" s="320"/>
      <c r="AL70" s="320"/>
      <c r="AM70" s="320"/>
      <c r="AN70" s="320"/>
      <c r="AO70" s="320"/>
      <c r="AP70" s="320"/>
      <c r="AQ70" s="320"/>
      <c r="AR70" s="320"/>
      <c r="AS70" s="320"/>
      <c r="AT70" s="320"/>
      <c r="AU70" s="320"/>
      <c r="AV70" s="321"/>
      <c r="AW70" s="320"/>
      <c r="AX70" s="320"/>
      <c r="AY70" s="320"/>
      <c r="AZ70" s="320"/>
      <c r="BA70" s="320"/>
      <c r="BB70" s="320"/>
      <c r="BC70" s="320"/>
      <c r="BD70" s="320"/>
      <c r="BE70" s="320"/>
      <c r="BF70" s="320"/>
      <c r="BG70" s="320"/>
      <c r="BH70" s="320"/>
      <c r="BI70" s="320"/>
      <c r="BJ70" s="320"/>
      <c r="BK70" s="323"/>
      <c r="BL70" s="323"/>
      <c r="BM70" s="323"/>
      <c r="BN70" s="323"/>
      <c r="BO70" s="323"/>
      <c r="BP70" s="323"/>
      <c r="BQ70" s="323"/>
      <c r="BR70" s="323"/>
      <c r="BS70" s="323"/>
      <c r="BT70" s="323"/>
      <c r="BU70" s="323"/>
      <c r="BV70" s="323"/>
      <c r="BW70" s="323"/>
      <c r="BX70" s="323"/>
      <c r="BY70" s="320"/>
      <c r="BZ70" s="320"/>
      <c r="CA70" s="320"/>
      <c r="CB70" s="320"/>
      <c r="CC70" s="320"/>
      <c r="CD70" s="320"/>
      <c r="CE70" s="320"/>
      <c r="CF70" s="320"/>
      <c r="CG70" s="320"/>
      <c r="CH70" s="320"/>
      <c r="CI70" s="320"/>
      <c r="CJ70" s="320"/>
      <c r="CK70" s="320"/>
      <c r="CL70" s="320"/>
      <c r="CM70" s="320"/>
      <c r="CN70" s="320"/>
      <c r="CO70" s="320"/>
      <c r="CP70" s="320"/>
      <c r="CQ70" s="320"/>
      <c r="CR70" s="320"/>
      <c r="CS70" s="320"/>
      <c r="CT70" s="320"/>
      <c r="CU70" s="320"/>
      <c r="CV70" s="320"/>
      <c r="CW70" s="320"/>
      <c r="CX70" s="320"/>
      <c r="CY70" s="320"/>
      <c r="CZ70" s="320"/>
      <c r="DA70" s="320"/>
      <c r="DB70" s="320"/>
      <c r="DC70" s="320"/>
      <c r="DD70" s="320"/>
      <c r="DE70" s="320"/>
      <c r="DF70" s="320"/>
      <c r="DG70" s="320"/>
      <c r="DH70" s="320"/>
      <c r="DI70" s="320"/>
      <c r="DJ70" s="320"/>
      <c r="DK70" s="320"/>
      <c r="DL70" s="320"/>
      <c r="DM70" s="320"/>
      <c r="DN70" s="320"/>
      <c r="DO70" s="320"/>
      <c r="DP70" s="320"/>
      <c r="DQ70" s="320"/>
      <c r="DR70" s="320"/>
      <c r="DS70" s="320"/>
      <c r="DT70" s="320"/>
      <c r="DU70" s="320"/>
      <c r="DV70" s="320"/>
      <c r="DW70" s="320"/>
      <c r="DX70" s="320"/>
      <c r="DY70" s="320"/>
      <c r="DZ70" s="320"/>
      <c r="EA70" s="320"/>
      <c r="EB70" s="320"/>
      <c r="EC70" s="320"/>
      <c r="ED70" s="320"/>
      <c r="EE70" s="320"/>
      <c r="EF70" s="320"/>
      <c r="EG70" s="320"/>
      <c r="EH70" s="320"/>
      <c r="EI70" s="320"/>
      <c r="EJ70" s="320"/>
      <c r="EK70" s="320"/>
      <c r="EL70" s="320"/>
      <c r="EM70" s="320"/>
      <c r="EN70" s="320"/>
      <c r="EO70" s="320"/>
      <c r="EP70" s="320"/>
      <c r="EQ70" s="320"/>
      <c r="ER70" s="320"/>
      <c r="ES70" s="320"/>
      <c r="ET70" s="320"/>
      <c r="EU70" s="320"/>
      <c r="EV70" s="320"/>
      <c r="EW70" s="320"/>
      <c r="EX70" s="320"/>
      <c r="EY70" s="320"/>
      <c r="EZ70" s="320"/>
      <c r="FA70" s="320"/>
      <c r="FB70" s="320"/>
      <c r="FC70" s="320"/>
      <c r="FD70" s="320"/>
      <c r="FE70" s="320"/>
      <c r="FF70" s="320"/>
      <c r="FG70" s="320"/>
      <c r="FH70" s="320"/>
      <c r="FI70" s="320"/>
      <c r="FJ70" s="320"/>
      <c r="FK70" s="320"/>
      <c r="FY70" s="320"/>
      <c r="FZ70" s="320"/>
      <c r="GA70" s="320"/>
      <c r="GB70" s="320"/>
      <c r="GC70" s="320"/>
      <c r="GD70" s="320"/>
      <c r="GE70" s="320"/>
      <c r="GF70" s="320"/>
    </row>
    <row r="71" spans="4:188" s="322" customFormat="1" ht="36" customHeight="1" x14ac:dyDescent="0.15">
      <c r="D71" s="325"/>
      <c r="E71" s="324"/>
      <c r="F71" s="320"/>
      <c r="G71" s="323"/>
      <c r="H71" s="323"/>
      <c r="I71" s="323"/>
      <c r="J71" s="321"/>
      <c r="K71" s="321"/>
      <c r="L71" s="321"/>
      <c r="M71" s="321"/>
      <c r="N71" s="321"/>
      <c r="O71" s="321"/>
      <c r="P71" s="321"/>
      <c r="Q71" s="321"/>
      <c r="R71" s="321"/>
      <c r="S71" s="321"/>
      <c r="T71" s="321"/>
      <c r="U71" s="321"/>
      <c r="V71" s="321"/>
      <c r="W71" s="321"/>
      <c r="X71" s="321"/>
      <c r="Y71" s="321"/>
      <c r="Z71" s="321"/>
      <c r="AA71" s="321"/>
      <c r="AB71" s="321"/>
      <c r="AC71" s="320"/>
      <c r="AD71" s="320"/>
      <c r="AE71" s="320"/>
      <c r="AF71" s="320"/>
      <c r="AG71" s="320"/>
      <c r="AH71" s="320"/>
      <c r="AI71" s="320"/>
      <c r="AJ71" s="320"/>
      <c r="AK71" s="320"/>
      <c r="AL71" s="320"/>
      <c r="AM71" s="320"/>
      <c r="AN71" s="320"/>
      <c r="AO71" s="320"/>
      <c r="AP71" s="320"/>
      <c r="AQ71" s="320"/>
      <c r="AR71" s="320"/>
      <c r="AS71" s="320"/>
      <c r="AT71" s="320"/>
      <c r="AU71" s="320"/>
      <c r="AV71" s="321"/>
      <c r="AW71" s="323"/>
      <c r="AX71" s="323"/>
      <c r="AY71" s="323"/>
      <c r="AZ71" s="323"/>
      <c r="BA71" s="323"/>
      <c r="BB71" s="323"/>
      <c r="BC71" s="323"/>
      <c r="BD71" s="323"/>
      <c r="BE71" s="323"/>
      <c r="BF71" s="323"/>
      <c r="BG71" s="323"/>
      <c r="BH71" s="323"/>
      <c r="BI71" s="323"/>
      <c r="BJ71" s="323"/>
      <c r="BK71" s="323"/>
      <c r="BL71" s="323"/>
      <c r="BM71" s="323"/>
      <c r="BN71" s="323"/>
      <c r="BO71" s="323"/>
      <c r="BP71" s="323"/>
      <c r="BQ71" s="323"/>
      <c r="BR71" s="323"/>
      <c r="BS71" s="323"/>
      <c r="BT71" s="323"/>
      <c r="BU71" s="323"/>
      <c r="BV71" s="323"/>
      <c r="BW71" s="323"/>
      <c r="BX71" s="323"/>
      <c r="BY71" s="323"/>
      <c r="BZ71" s="323"/>
      <c r="CA71" s="323"/>
      <c r="CB71" s="323"/>
      <c r="CC71" s="323"/>
      <c r="CD71" s="323"/>
      <c r="CE71" s="323"/>
      <c r="CF71" s="323"/>
      <c r="CG71" s="323"/>
      <c r="CH71" s="323"/>
      <c r="CI71" s="323"/>
      <c r="CJ71" s="323"/>
      <c r="CK71" s="323"/>
      <c r="CL71" s="323"/>
      <c r="CM71" s="323"/>
      <c r="CN71" s="323"/>
      <c r="CO71" s="323"/>
      <c r="CP71" s="323"/>
      <c r="CQ71" s="323"/>
      <c r="CR71" s="323"/>
      <c r="CS71" s="323"/>
      <c r="CT71" s="323"/>
      <c r="CU71" s="323"/>
      <c r="CV71" s="323"/>
      <c r="CW71" s="323"/>
      <c r="CX71" s="323"/>
      <c r="CY71" s="323"/>
      <c r="CZ71" s="323"/>
      <c r="DA71" s="323"/>
      <c r="DB71" s="323"/>
      <c r="DC71" s="323"/>
      <c r="DD71" s="323"/>
      <c r="DE71" s="323"/>
      <c r="DF71" s="323"/>
      <c r="DG71" s="323"/>
      <c r="DH71" s="323"/>
      <c r="DI71" s="323"/>
      <c r="DJ71" s="323"/>
      <c r="DK71" s="323"/>
      <c r="DL71" s="323"/>
      <c r="DM71" s="323"/>
      <c r="DN71" s="323"/>
      <c r="DO71" s="323"/>
      <c r="DP71" s="323"/>
      <c r="DQ71" s="323"/>
      <c r="DR71" s="323"/>
      <c r="DS71" s="323"/>
      <c r="DT71" s="323"/>
      <c r="DU71" s="323"/>
      <c r="DV71" s="323"/>
      <c r="DW71" s="323"/>
      <c r="DX71" s="323"/>
      <c r="DY71" s="323"/>
      <c r="DZ71" s="323"/>
      <c r="EA71" s="323"/>
      <c r="EB71" s="323"/>
      <c r="EC71" s="323"/>
      <c r="ED71" s="323"/>
      <c r="EE71" s="323"/>
      <c r="EF71" s="323"/>
      <c r="EG71" s="323"/>
      <c r="EH71" s="323"/>
      <c r="EI71" s="323"/>
      <c r="EJ71" s="323"/>
      <c r="EK71" s="323"/>
      <c r="EL71" s="323"/>
      <c r="EM71" s="320"/>
      <c r="EN71" s="320"/>
      <c r="EO71" s="320"/>
      <c r="EP71" s="320"/>
      <c r="EQ71" s="320"/>
      <c r="ER71" s="320"/>
      <c r="ES71" s="320"/>
      <c r="ET71" s="320"/>
      <c r="EU71" s="323"/>
      <c r="EV71" s="323"/>
      <c r="EW71" s="320"/>
      <c r="EX71" s="320"/>
      <c r="EY71" s="320"/>
      <c r="EZ71" s="320"/>
      <c r="FA71" s="320"/>
      <c r="FB71" s="320"/>
      <c r="FC71" s="320"/>
      <c r="FD71" s="320"/>
      <c r="FE71" s="323"/>
      <c r="FF71" s="320"/>
      <c r="FG71" s="320"/>
      <c r="FH71" s="320"/>
      <c r="FI71" s="320"/>
      <c r="FJ71" s="320"/>
      <c r="FK71" s="320"/>
      <c r="FY71" s="320"/>
      <c r="FZ71" s="320"/>
      <c r="GA71" s="320"/>
      <c r="GB71" s="320"/>
      <c r="GC71" s="320"/>
      <c r="GD71" s="320"/>
      <c r="GE71" s="320"/>
      <c r="GF71" s="320"/>
    </row>
    <row r="74" spans="4:188" ht="12.75" x14ac:dyDescent="0.15">
      <c r="FY74" s="322"/>
      <c r="FZ74" s="322"/>
      <c r="GA74" s="322"/>
      <c r="GB74" s="322"/>
      <c r="GC74" s="322"/>
      <c r="GD74" s="322"/>
      <c r="GE74" s="322"/>
      <c r="GF74" s="322"/>
    </row>
    <row r="75" spans="4:188" ht="12.75" x14ac:dyDescent="0.15">
      <c r="EM75" s="323"/>
      <c r="EN75" s="323"/>
      <c r="EO75" s="323"/>
      <c r="EP75" s="323"/>
      <c r="EQ75" s="323"/>
      <c r="ER75" s="323"/>
      <c r="ES75" s="323"/>
      <c r="ET75" s="323"/>
      <c r="FY75" s="322"/>
      <c r="FZ75" s="322"/>
      <c r="GA75" s="322"/>
      <c r="GB75" s="322"/>
      <c r="GC75" s="322"/>
      <c r="GD75" s="322"/>
      <c r="GE75" s="322"/>
      <c r="GF75" s="322"/>
    </row>
    <row r="76" spans="4:188" ht="12.75" x14ac:dyDescent="0.15">
      <c r="FF76" s="323"/>
      <c r="FG76" s="323"/>
      <c r="FH76" s="323"/>
      <c r="FI76" s="323"/>
      <c r="FJ76" s="323"/>
      <c r="FK76" s="323"/>
      <c r="FY76" s="322"/>
      <c r="FZ76" s="322"/>
      <c r="GA76" s="322"/>
      <c r="GB76" s="322"/>
      <c r="GC76" s="322"/>
      <c r="GD76" s="322"/>
      <c r="GE76" s="322"/>
      <c r="GF76" s="322"/>
    </row>
  </sheetData>
  <sheetProtection sheet="1" selectLockedCells="1"/>
  <mergeCells count="208">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N6:N7"/>
    <mergeCell ref="M6:M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V6:BV7"/>
    <mergeCell ref="BW6:BW7"/>
    <mergeCell ref="BY6:BY7"/>
    <mergeCell ref="CB6:CB7"/>
    <mergeCell ref="CC6:CC7"/>
    <mergeCell ref="CD6:CD7"/>
    <mergeCell ref="R6:R7"/>
    <mergeCell ref="Q6:Q7"/>
    <mergeCell ref="P6:P7"/>
    <mergeCell ref="BT6:BT7"/>
    <mergeCell ref="BU6:BU7"/>
    <mergeCell ref="W6:W7"/>
    <mergeCell ref="V6:V7"/>
    <mergeCell ref="U6:U7"/>
    <mergeCell ref="T6:T7"/>
    <mergeCell ref="S6:S7"/>
    <mergeCell ref="X6:X7"/>
    <mergeCell ref="AG6:AG7"/>
    <mergeCell ref="AB6:AB7"/>
    <mergeCell ref="AA6:AA7"/>
    <mergeCell ref="Z6:Z7"/>
    <mergeCell ref="Y6:Y7"/>
    <mergeCell ref="BO6:BO7"/>
    <mergeCell ref="BP6:BP7"/>
    <mergeCell ref="BQ6:BQ7"/>
    <mergeCell ref="BR6:BR7"/>
    <mergeCell ref="BS6:BS7"/>
    <mergeCell ref="BH6:BH7"/>
    <mergeCell ref="BI6:BI7"/>
    <mergeCell ref="AF6:AF7"/>
    <mergeCell ref="AE6:AE7"/>
    <mergeCell ref="AD6:AD7"/>
    <mergeCell ref="AC6:AC7"/>
    <mergeCell ref="E15:AA15"/>
    <mergeCell ref="E14:AA14"/>
    <mergeCell ref="E13:AA13"/>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s>
  <phoneticPr fontId="7"/>
  <pageMargins left="0.78740157480314965" right="0.78740157480314965" top="0.78740157480314965" bottom="0.78740157480314965" header="0.31496062992125984" footer="0.31496062992125984"/>
  <pageSetup paperSize="9" scale="48" fitToWidth="0" orientation="landscape"/>
  <rowBreaks count="2" manualBreakCount="2">
    <brk id="17" min="3" max="46" man="1"/>
    <brk id="84" min="3" max="46" man="1"/>
  </rowBreaks>
  <colBreaks count="6" manualBreakCount="6">
    <brk id="47" max="18" man="1"/>
    <brk id="82" max="18" man="1"/>
    <brk id="99" max="18" man="1"/>
    <brk id="135" max="18" man="1"/>
    <brk id="160" max="18" man="1"/>
    <brk id="189" max="75" man="1"/>
  </colBreaks>
  <drawing r:id="rId1"/>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pageSetUpPr fitToPage="1"/>
  </sheetPr>
  <dimension ref="A1:H25"/>
  <sheetViews>
    <sheetView showGridLines="0" view="pageBreakPreview" zoomScaleNormal="100" zoomScaleSheetLayoutView="78" workbookViewId="0">
      <selection activeCell="H11" sqref="H11"/>
    </sheetView>
  </sheetViews>
  <sheetFormatPr defaultColWidth="9" defaultRowHeight="12" x14ac:dyDescent="0.15"/>
  <cols>
    <col min="1" max="1" width="6.375" style="267" customWidth="1"/>
    <col min="2" max="2" width="4.375" style="267" customWidth="1"/>
    <col min="3" max="3" width="5.125" style="267" customWidth="1"/>
    <col min="4" max="5" width="11" style="267" customWidth="1"/>
    <col min="6" max="6" width="17" style="267" customWidth="1"/>
    <col min="7" max="7" width="24.875" style="267" customWidth="1"/>
    <col min="8" max="8" width="11" style="267" customWidth="1"/>
    <col min="9" max="16384" width="9" style="267"/>
  </cols>
  <sheetData>
    <row r="1" spans="1:8" ht="18" customHeight="1" x14ac:dyDescent="0.15">
      <c r="A1" s="3482" t="s">
        <v>1034</v>
      </c>
      <c r="B1" s="3482"/>
      <c r="C1" s="3482"/>
      <c r="D1" s="3482"/>
      <c r="E1" s="3482"/>
      <c r="F1" s="3482"/>
      <c r="G1" s="3482"/>
      <c r="H1" s="3482"/>
    </row>
    <row r="2" spans="1:8" ht="18" customHeight="1" x14ac:dyDescent="0.15">
      <c r="A2" s="399" t="s">
        <v>4626</v>
      </c>
      <c r="B2" s="399"/>
      <c r="C2" s="399"/>
      <c r="D2" s="399"/>
      <c r="E2" s="399"/>
      <c r="F2" s="399"/>
      <c r="G2" s="399"/>
      <c r="H2" s="407" t="s">
        <v>4623</v>
      </c>
    </row>
    <row r="3" spans="1:8" ht="25.5" customHeight="1" x14ac:dyDescent="0.15">
      <c r="A3" s="3483" t="s">
        <v>1033</v>
      </c>
      <c r="B3" s="3483"/>
      <c r="C3" s="3483"/>
      <c r="D3" s="3483"/>
      <c r="E3" s="3483"/>
      <c r="F3" s="3483"/>
      <c r="G3" s="3483"/>
      <c r="H3" s="3483"/>
    </row>
    <row r="4" spans="1:8" ht="16.5" customHeight="1" x14ac:dyDescent="0.15">
      <c r="A4" s="284"/>
      <c r="B4" s="283"/>
      <c r="C4" s="283"/>
      <c r="D4" s="283"/>
      <c r="E4" s="283"/>
      <c r="F4" s="283"/>
      <c r="G4" s="3492" t="s">
        <v>1032</v>
      </c>
      <c r="H4" s="3492"/>
    </row>
    <row r="5" spans="1:8" ht="15" customHeight="1" x14ac:dyDescent="0.15">
      <c r="A5" s="282"/>
    </row>
    <row r="6" spans="1:8" ht="27" customHeight="1" x14ac:dyDescent="0.15">
      <c r="A6" s="3484" t="s">
        <v>1031</v>
      </c>
      <c r="B6" s="3485"/>
      <c r="C6" s="3486" t="str">
        <f>'はじめに（PC）'!D4</f>
        <v>横手市</v>
      </c>
      <c r="D6" s="3487"/>
      <c r="E6" s="3488"/>
      <c r="F6" s="383" t="s">
        <v>1030</v>
      </c>
      <c r="G6" s="1186"/>
    </row>
    <row r="7" spans="1:8" ht="24.95" customHeight="1" x14ac:dyDescent="0.15">
      <c r="A7" s="3484" t="s">
        <v>1029</v>
      </c>
      <c r="B7" s="3485"/>
      <c r="C7" s="3489" t="str">
        <f>'様式第1-1号'!E6</f>
        <v>〇〇〇〇組織</v>
      </c>
      <c r="D7" s="3490"/>
      <c r="E7" s="3491"/>
      <c r="F7" s="281"/>
    </row>
    <row r="8" spans="1:8" ht="18.75" customHeight="1" x14ac:dyDescent="0.15">
      <c r="A8" s="280"/>
      <c r="B8" s="280"/>
      <c r="C8" s="279"/>
      <c r="D8" s="279"/>
      <c r="E8" s="278"/>
      <c r="F8" s="278"/>
      <c r="G8" s="278"/>
      <c r="H8" s="278"/>
    </row>
    <row r="9" spans="1:8" s="277" customFormat="1" ht="20.100000000000001" customHeight="1" x14ac:dyDescent="0.15">
      <c r="A9" s="3446" t="s">
        <v>1028</v>
      </c>
      <c r="B9" s="3446"/>
      <c r="C9" s="3446"/>
      <c r="D9" s="3446"/>
      <c r="E9" s="3446"/>
      <c r="F9" s="3446"/>
      <c r="G9" s="3446"/>
      <c r="H9" s="3446"/>
    </row>
    <row r="10" spans="1:8" ht="30.75" customHeight="1" x14ac:dyDescent="0.15">
      <c r="A10" s="3476" t="s">
        <v>1027</v>
      </c>
      <c r="B10" s="3476"/>
      <c r="C10" s="3476"/>
      <c r="D10" s="3477" t="s">
        <v>1026</v>
      </c>
      <c r="E10" s="3478"/>
      <c r="F10" s="3478"/>
      <c r="G10" s="3478"/>
      <c r="H10" s="276" t="s">
        <v>1025</v>
      </c>
    </row>
    <row r="11" spans="1:8" ht="61.5" customHeight="1" x14ac:dyDescent="0.15">
      <c r="A11" s="3479" t="s">
        <v>1024</v>
      </c>
      <c r="B11" s="3480"/>
      <c r="C11" s="3481"/>
      <c r="D11" s="3459" t="s">
        <v>6808</v>
      </c>
      <c r="E11" s="3454"/>
      <c r="F11" s="3454"/>
      <c r="G11" s="3454"/>
      <c r="H11" s="1181"/>
    </row>
    <row r="12" spans="1:8" ht="42.75" customHeight="1" x14ac:dyDescent="0.15">
      <c r="A12" s="3461" t="s">
        <v>1023</v>
      </c>
      <c r="B12" s="3462" t="s">
        <v>1022</v>
      </c>
      <c r="C12" s="275" t="s">
        <v>854</v>
      </c>
      <c r="D12" s="3463" t="s">
        <v>1021</v>
      </c>
      <c r="E12" s="3464"/>
      <c r="F12" s="3464"/>
      <c r="G12" s="3465"/>
      <c r="H12" s="1182" t="str">
        <f>IF(SUM(金銭出納簿!E68,金銭出納簿!J68)=報告書!L33,"○","×")</f>
        <v>○</v>
      </c>
    </row>
    <row r="13" spans="1:8" ht="42.75" customHeight="1" x14ac:dyDescent="0.15">
      <c r="A13" s="3461"/>
      <c r="B13" s="3462"/>
      <c r="C13" s="274" t="s">
        <v>853</v>
      </c>
      <c r="D13" s="3466" t="s">
        <v>1020</v>
      </c>
      <c r="E13" s="3467"/>
      <c r="F13" s="3467"/>
      <c r="G13" s="3468"/>
      <c r="H13" s="1183" t="str">
        <f>IF(SUM(金銭出納簿!F68,金銭出納簿!L68)=報告書!L47,"○","×")</f>
        <v>○</v>
      </c>
    </row>
    <row r="14" spans="1:8" ht="44.25" customHeight="1" x14ac:dyDescent="0.15">
      <c r="A14" s="3461"/>
      <c r="B14" s="3469" t="s">
        <v>1019</v>
      </c>
      <c r="C14" s="3471" t="s">
        <v>1011</v>
      </c>
      <c r="D14" s="3463" t="s">
        <v>1018</v>
      </c>
      <c r="E14" s="3464"/>
      <c r="F14" s="3464"/>
      <c r="G14" s="3464"/>
      <c r="H14" s="1184"/>
    </row>
    <row r="15" spans="1:8" ht="43.5" customHeight="1" x14ac:dyDescent="0.15">
      <c r="A15" s="3461"/>
      <c r="B15" s="3470"/>
      <c r="C15" s="3472"/>
      <c r="D15" s="3474" t="s">
        <v>1017</v>
      </c>
      <c r="E15" s="3475"/>
      <c r="F15" s="3475"/>
      <c r="G15" s="3475"/>
      <c r="H15" s="1185"/>
    </row>
    <row r="16" spans="1:8" ht="39" customHeight="1" x14ac:dyDescent="0.15">
      <c r="A16" s="3461"/>
      <c r="B16" s="3470"/>
      <c r="C16" s="3473"/>
      <c r="D16" s="3466" t="s">
        <v>1016</v>
      </c>
      <c r="E16" s="3467"/>
      <c r="F16" s="3467"/>
      <c r="G16" s="3467"/>
      <c r="H16" s="1185"/>
    </row>
    <row r="17" spans="1:8" ht="48" customHeight="1" x14ac:dyDescent="0.15">
      <c r="A17" s="3461"/>
      <c r="B17" s="3470"/>
      <c r="C17" s="273" t="s">
        <v>1015</v>
      </c>
      <c r="D17" s="3455" t="s">
        <v>1014</v>
      </c>
      <c r="E17" s="3456"/>
      <c r="F17" s="3456"/>
      <c r="G17" s="3456"/>
      <c r="H17" s="1179" t="str">
        <f>IF('様式第1-3号'!M45&gt;0,IF(報告書!V68&gt;0,"○","×"),"－")</f>
        <v>－</v>
      </c>
    </row>
    <row r="18" spans="1:8" ht="70.5" customHeight="1" x14ac:dyDescent="0.15">
      <c r="A18" s="3461"/>
      <c r="B18" s="3470"/>
      <c r="C18" s="272" t="s">
        <v>1013</v>
      </c>
      <c r="D18" s="3455" t="s">
        <v>1012</v>
      </c>
      <c r="E18" s="3456"/>
      <c r="F18" s="3456"/>
      <c r="G18" s="3456"/>
      <c r="H18" s="1179"/>
    </row>
    <row r="19" spans="1:8" ht="35.25" customHeight="1" x14ac:dyDescent="0.15">
      <c r="A19" s="3450" t="s">
        <v>467</v>
      </c>
      <c r="B19" s="3451"/>
      <c r="C19" s="271" t="s">
        <v>1011</v>
      </c>
      <c r="D19" s="3454" t="s">
        <v>1010</v>
      </c>
      <c r="E19" s="3454"/>
      <c r="F19" s="3454"/>
      <c r="G19" s="3454"/>
      <c r="H19" s="1180"/>
    </row>
    <row r="20" spans="1:8" ht="70.5" customHeight="1" x14ac:dyDescent="0.15">
      <c r="A20" s="3452"/>
      <c r="B20" s="3453"/>
      <c r="C20" s="270" t="s">
        <v>1009</v>
      </c>
      <c r="D20" s="3455" t="s">
        <v>1008</v>
      </c>
      <c r="E20" s="3456"/>
      <c r="F20" s="3456"/>
      <c r="G20" s="3457"/>
      <c r="H20" s="1180"/>
    </row>
    <row r="21" spans="1:8" ht="47.25" customHeight="1" x14ac:dyDescent="0.15">
      <c r="A21" s="3458" t="s">
        <v>1007</v>
      </c>
      <c r="B21" s="3458"/>
      <c r="C21" s="3458"/>
      <c r="D21" s="3459" t="s">
        <v>1006</v>
      </c>
      <c r="E21" s="3454"/>
      <c r="F21" s="3454"/>
      <c r="G21" s="3454"/>
      <c r="H21" s="1180" t="s">
        <v>6874</v>
      </c>
    </row>
    <row r="22" spans="1:8" s="269" customFormat="1" ht="51.75" customHeight="1" x14ac:dyDescent="0.15">
      <c r="A22" s="3460" t="s">
        <v>1005</v>
      </c>
      <c r="B22" s="3460"/>
      <c r="C22" s="3460"/>
      <c r="D22" s="3460"/>
      <c r="E22" s="3460"/>
      <c r="F22" s="3460"/>
      <c r="G22" s="3460"/>
      <c r="H22" s="3460"/>
    </row>
    <row r="23" spans="1:8" s="269" customFormat="1" ht="23.25" customHeight="1" x14ac:dyDescent="0.15">
      <c r="A23" s="3460" t="s">
        <v>1004</v>
      </c>
      <c r="B23" s="3460"/>
      <c r="C23" s="3460"/>
      <c r="D23" s="3460"/>
      <c r="E23" s="3460"/>
      <c r="F23" s="3460"/>
      <c r="G23" s="3460"/>
      <c r="H23" s="3460"/>
    </row>
    <row r="24" spans="1:8" s="268" customFormat="1" ht="20.100000000000001" customHeight="1" x14ac:dyDescent="0.15">
      <c r="A24" s="3446" t="s">
        <v>1003</v>
      </c>
      <c r="B24" s="3446"/>
      <c r="C24" s="3446"/>
      <c r="D24" s="3446"/>
      <c r="E24" s="3446"/>
      <c r="F24" s="3446"/>
      <c r="G24" s="3446"/>
      <c r="H24" s="3446"/>
    </row>
    <row r="25" spans="1:8" ht="56.25" customHeight="1" x14ac:dyDescent="0.15">
      <c r="A25" s="3447"/>
      <c r="B25" s="3448"/>
      <c r="C25" s="3448"/>
      <c r="D25" s="3448"/>
      <c r="E25" s="3448"/>
      <c r="F25" s="3448"/>
      <c r="G25" s="3448"/>
      <c r="H25" s="3449"/>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7"/>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pageSetUpPr fitToPage="1"/>
  </sheetPr>
  <dimension ref="A1:G39"/>
  <sheetViews>
    <sheetView showGridLines="0" view="pageBreakPreview" topLeftCell="A10" zoomScaleNormal="100" zoomScaleSheetLayoutView="100" workbookViewId="0">
      <selection activeCell="D13" sqref="D13:G13"/>
    </sheetView>
  </sheetViews>
  <sheetFormatPr defaultColWidth="9" defaultRowHeight="14.25" x14ac:dyDescent="0.15"/>
  <cols>
    <col min="1" max="1" width="29.5" style="267" customWidth="1"/>
    <col min="2" max="2" width="7.625" style="267" customWidth="1"/>
    <col min="3" max="4" width="8.125" style="267" customWidth="1"/>
    <col min="5" max="5" width="18.125" style="267" customWidth="1"/>
    <col min="6" max="6" width="12.5" style="267" customWidth="1"/>
    <col min="7" max="7" width="5.875" style="277" customWidth="1"/>
    <col min="8" max="16384" width="9" style="267"/>
  </cols>
  <sheetData>
    <row r="1" spans="1:7" ht="16.5" customHeight="1" x14ac:dyDescent="0.15">
      <c r="A1" s="277" t="s">
        <v>1050</v>
      </c>
    </row>
    <row r="2" spans="1:7" ht="16.5" customHeight="1" x14ac:dyDescent="0.15">
      <c r="A2" s="277" t="s">
        <v>4626</v>
      </c>
      <c r="G2" s="407" t="s">
        <v>4623</v>
      </c>
    </row>
    <row r="3" spans="1:7" ht="48.75" customHeight="1" x14ac:dyDescent="0.15">
      <c r="A3" s="3495" t="s">
        <v>1049</v>
      </c>
      <c r="B3" s="3495"/>
      <c r="C3" s="3495"/>
      <c r="D3" s="3495"/>
      <c r="E3" s="3495"/>
      <c r="F3" s="3495"/>
      <c r="G3" s="3495"/>
    </row>
    <row r="4" spans="1:7" ht="21.75" customHeight="1" x14ac:dyDescent="0.15">
      <c r="A4" s="283"/>
      <c r="B4" s="283"/>
      <c r="C4" s="283"/>
      <c r="D4" s="283"/>
      <c r="E4" s="3492" t="s">
        <v>1032</v>
      </c>
      <c r="F4" s="3492"/>
      <c r="G4" s="3492"/>
    </row>
    <row r="5" spans="1:7" ht="16.5" customHeight="1" x14ac:dyDescent="0.15">
      <c r="A5" s="283"/>
      <c r="B5" s="283"/>
      <c r="C5" s="283"/>
      <c r="D5" s="283"/>
      <c r="E5" s="283"/>
      <c r="F5" s="283"/>
    </row>
    <row r="6" spans="1:7" ht="30" customHeight="1" x14ac:dyDescent="0.15">
      <c r="A6" s="300" t="s">
        <v>1031</v>
      </c>
      <c r="B6" s="3496" t="str">
        <f>'別記3-1(1)'!C6</f>
        <v>横手市</v>
      </c>
      <c r="C6" s="3497"/>
      <c r="D6" s="3498"/>
      <c r="E6" s="299" t="s">
        <v>1048</v>
      </c>
      <c r="F6" s="3499"/>
      <c r="G6" s="3500"/>
    </row>
    <row r="7" spans="1:7" ht="30" customHeight="1" x14ac:dyDescent="0.15">
      <c r="A7" s="300" t="s">
        <v>1029</v>
      </c>
      <c r="B7" s="3496" t="str">
        <f>'様式第1-1号'!E6</f>
        <v>〇〇〇〇組織</v>
      </c>
      <c r="C7" s="3497"/>
      <c r="D7" s="3498"/>
      <c r="E7" s="299" t="s">
        <v>1047</v>
      </c>
      <c r="F7" s="3499"/>
      <c r="G7" s="3500"/>
    </row>
    <row r="8" spans="1:7" ht="24.95" customHeight="1" x14ac:dyDescent="0.15">
      <c r="A8" s="298" t="s">
        <v>1046</v>
      </c>
      <c r="B8" s="278"/>
      <c r="C8" s="278"/>
      <c r="D8" s="278"/>
      <c r="E8" s="278"/>
    </row>
    <row r="9" spans="1:7" ht="24.95" customHeight="1" x14ac:dyDescent="0.15">
      <c r="A9" s="297" t="s">
        <v>1045</v>
      </c>
      <c r="B9" s="278"/>
      <c r="C9" s="278"/>
      <c r="D9" s="278"/>
      <c r="E9" s="278"/>
    </row>
    <row r="10" spans="1:7" ht="24.95" customHeight="1" x14ac:dyDescent="0.15">
      <c r="A10" s="295" t="s">
        <v>1044</v>
      </c>
      <c r="B10" s="294"/>
      <c r="C10" s="294"/>
      <c r="D10" s="278"/>
      <c r="E10" s="278"/>
    </row>
    <row r="11" spans="1:7" ht="27" customHeight="1" x14ac:dyDescent="0.15">
      <c r="A11" s="293" t="s">
        <v>99</v>
      </c>
      <c r="B11" s="292" t="s">
        <v>879</v>
      </c>
      <c r="C11" s="291" t="s">
        <v>1025</v>
      </c>
      <c r="D11" s="3493" t="s">
        <v>172</v>
      </c>
      <c r="E11" s="3493"/>
      <c r="F11" s="3493"/>
      <c r="G11" s="3493"/>
    </row>
    <row r="12" spans="1:7" ht="27" customHeight="1" x14ac:dyDescent="0.15">
      <c r="A12" s="296" t="s">
        <v>749</v>
      </c>
      <c r="B12" s="1188" t="str">
        <f>報告書!N105</f>
        <v>－</v>
      </c>
      <c r="C12" s="1187" t="str">
        <f>IF(B12="－","－","")</f>
        <v>－</v>
      </c>
      <c r="D12" s="3494"/>
      <c r="E12" s="3494"/>
      <c r="F12" s="3494"/>
      <c r="G12" s="3494"/>
    </row>
    <row r="13" spans="1:7" ht="27" customHeight="1" x14ac:dyDescent="0.15">
      <c r="A13" s="296" t="s">
        <v>6862</v>
      </c>
      <c r="B13" s="1188" t="str">
        <f>報告書!N106</f>
        <v>－</v>
      </c>
      <c r="C13" s="1187" t="str">
        <f t="shared" ref="C13:C17" si="0">IF(B13="－","－","")</f>
        <v>－</v>
      </c>
      <c r="D13" s="3494"/>
      <c r="E13" s="3494"/>
      <c r="F13" s="3494"/>
      <c r="G13" s="3494"/>
    </row>
    <row r="14" spans="1:7" ht="27" customHeight="1" x14ac:dyDescent="0.15">
      <c r="A14" s="296" t="s">
        <v>6863</v>
      </c>
      <c r="B14" s="1188" t="str">
        <f>報告書!N107</f>
        <v>－</v>
      </c>
      <c r="C14" s="1187" t="str">
        <f t="shared" si="0"/>
        <v>－</v>
      </c>
      <c r="D14" s="3494"/>
      <c r="E14" s="3494"/>
      <c r="F14" s="3494"/>
      <c r="G14" s="3494"/>
    </row>
    <row r="15" spans="1:7" ht="27" customHeight="1" x14ac:dyDescent="0.15">
      <c r="A15" s="296" t="s">
        <v>741</v>
      </c>
      <c r="B15" s="1188" t="str">
        <f>報告書!N108</f>
        <v>－</v>
      </c>
      <c r="C15" s="1187" t="str">
        <f t="shared" si="0"/>
        <v>－</v>
      </c>
      <c r="D15" s="3494"/>
      <c r="E15" s="3494"/>
      <c r="F15" s="3494"/>
      <c r="G15" s="3494"/>
    </row>
    <row r="16" spans="1:7" ht="27" customHeight="1" x14ac:dyDescent="0.15">
      <c r="A16" s="296" t="s">
        <v>1043</v>
      </c>
      <c r="B16" s="1188" t="str">
        <f>報告書!N109</f>
        <v>－</v>
      </c>
      <c r="C16" s="1187" t="str">
        <f t="shared" si="0"/>
        <v>－</v>
      </c>
      <c r="D16" s="3494"/>
      <c r="E16" s="3494"/>
      <c r="F16" s="3494"/>
      <c r="G16" s="3494"/>
    </row>
    <row r="17" spans="1:7" ht="27" customHeight="1" x14ac:dyDescent="0.15">
      <c r="A17" s="296" t="s">
        <v>716</v>
      </c>
      <c r="B17" s="1188" t="str">
        <f>報告書!N110</f>
        <v>－</v>
      </c>
      <c r="C17" s="1187" t="str">
        <f t="shared" si="0"/>
        <v>－</v>
      </c>
      <c r="D17" s="3494"/>
      <c r="E17" s="3494"/>
      <c r="F17" s="3494"/>
      <c r="G17" s="3494"/>
    </row>
    <row r="18" spans="1:7" ht="24.95" customHeight="1" x14ac:dyDescent="0.15">
      <c r="A18" s="295" t="s">
        <v>1042</v>
      </c>
      <c r="B18" s="294"/>
      <c r="C18" s="277"/>
      <c r="D18" s="278"/>
      <c r="G18" s="267"/>
    </row>
    <row r="19" spans="1:7" ht="24.75" customHeight="1" x14ac:dyDescent="0.15">
      <c r="A19" s="292" t="s">
        <v>1041</v>
      </c>
      <c r="B19" s="292" t="s">
        <v>879</v>
      </c>
      <c r="C19" s="291" t="s">
        <v>1025</v>
      </c>
      <c r="D19" s="3493" t="s">
        <v>172</v>
      </c>
      <c r="E19" s="3493"/>
      <c r="F19" s="3493"/>
      <c r="G19" s="3493"/>
    </row>
    <row r="20" spans="1:7" ht="24.75" customHeight="1" x14ac:dyDescent="0.15">
      <c r="A20" s="290" t="s">
        <v>337</v>
      </c>
      <c r="B20" s="1188" t="str">
        <f>IF(【選択肢】!Y39&gt;0,"○","－")</f>
        <v>－</v>
      </c>
      <c r="C20" s="1187" t="str">
        <f>IF(B20="－","－","")</f>
        <v>－</v>
      </c>
      <c r="D20" s="3494"/>
      <c r="E20" s="3494"/>
      <c r="F20" s="3494"/>
      <c r="G20" s="3494"/>
    </row>
    <row r="21" spans="1:7" ht="24.75" customHeight="1" x14ac:dyDescent="0.15">
      <c r="A21" s="290" t="s">
        <v>339</v>
      </c>
      <c r="B21" s="1188" t="str">
        <f>IF(【選択肢】!Y40&gt;0,"○","－")</f>
        <v>－</v>
      </c>
      <c r="C21" s="1187" t="str">
        <f t="shared" ref="C21:C22" si="1">IF(B21="－","－","")</f>
        <v>－</v>
      </c>
      <c r="D21" s="3494"/>
      <c r="E21" s="3494"/>
      <c r="F21" s="3494"/>
      <c r="G21" s="3494"/>
    </row>
    <row r="22" spans="1:7" ht="24.75" customHeight="1" x14ac:dyDescent="0.15">
      <c r="A22" s="290" t="s">
        <v>1040</v>
      </c>
      <c r="B22" s="1188" t="str">
        <f>IF(【選択肢】!Y41&gt;0,"○","－")</f>
        <v>－</v>
      </c>
      <c r="C22" s="1187" t="str">
        <f t="shared" si="1"/>
        <v>－</v>
      </c>
      <c r="D22" s="3494"/>
      <c r="E22" s="3494"/>
      <c r="F22" s="3494"/>
      <c r="G22" s="3494"/>
    </row>
    <row r="23" spans="1:7" ht="24.75" customHeight="1" x14ac:dyDescent="0.15">
      <c r="A23" s="290" t="s">
        <v>1039</v>
      </c>
      <c r="B23" s="1188" t="str">
        <f>IF(【選択肢】!Y42&gt;0,"○","－")</f>
        <v>－</v>
      </c>
      <c r="C23" s="1187" t="str">
        <f t="shared" ref="C23:C24" si="2">IF(B23="－","－","")</f>
        <v>－</v>
      </c>
      <c r="D23" s="3494"/>
      <c r="E23" s="3494"/>
      <c r="F23" s="3494"/>
      <c r="G23" s="3494"/>
    </row>
    <row r="24" spans="1:7" ht="24.75" customHeight="1" x14ac:dyDescent="0.15">
      <c r="A24" s="290" t="s">
        <v>345</v>
      </c>
      <c r="B24" s="1188" t="str">
        <f>IF(【選択肢】!Y43&gt;0,"○","－")</f>
        <v>－</v>
      </c>
      <c r="C24" s="1187" t="str">
        <f t="shared" si="2"/>
        <v>－</v>
      </c>
      <c r="D24" s="3494"/>
      <c r="E24" s="3494"/>
      <c r="F24" s="3494"/>
      <c r="G24" s="3494"/>
    </row>
    <row r="25" spans="1:7" ht="24.95" customHeight="1" x14ac:dyDescent="0.15">
      <c r="A25" s="295" t="s">
        <v>1038</v>
      </c>
      <c r="B25" s="294"/>
      <c r="C25" s="277"/>
      <c r="D25" s="278"/>
      <c r="G25" s="267"/>
    </row>
    <row r="26" spans="1:7" ht="20.25" customHeight="1" x14ac:dyDescent="0.15">
      <c r="A26" s="293" t="s">
        <v>99</v>
      </c>
      <c r="B26" s="292" t="s">
        <v>879</v>
      </c>
      <c r="C26" s="291" t="s">
        <v>1025</v>
      </c>
      <c r="D26" s="3493" t="s">
        <v>172</v>
      </c>
      <c r="E26" s="3493"/>
      <c r="F26" s="3493"/>
      <c r="G26" s="3493"/>
    </row>
    <row r="27" spans="1:7" ht="20.25" customHeight="1" x14ac:dyDescent="0.15">
      <c r="A27" s="290" t="s">
        <v>641</v>
      </c>
      <c r="B27" s="1188" t="str">
        <f>報告書!N125</f>
        <v>－</v>
      </c>
      <c r="C27" s="1187" t="str">
        <f t="shared" ref="C27:C35" si="3">IF(B27="－","－","")</f>
        <v>－</v>
      </c>
      <c r="D27" s="3494"/>
      <c r="E27" s="3494"/>
      <c r="F27" s="3494"/>
      <c r="G27" s="3494"/>
    </row>
    <row r="28" spans="1:7" ht="26.45" customHeight="1" x14ac:dyDescent="0.15">
      <c r="A28" s="289" t="s">
        <v>441</v>
      </c>
      <c r="B28" s="1188" t="str">
        <f>報告書!N126</f>
        <v>－</v>
      </c>
      <c r="C28" s="1187" t="str">
        <f t="shared" si="3"/>
        <v>－</v>
      </c>
      <c r="D28" s="3494"/>
      <c r="E28" s="3494"/>
      <c r="F28" s="3494"/>
      <c r="G28" s="3494"/>
    </row>
    <row r="29" spans="1:7" ht="20.25" customHeight="1" x14ac:dyDescent="0.15">
      <c r="A29" s="288" t="s">
        <v>637</v>
      </c>
      <c r="B29" s="1188" t="str">
        <f>報告書!N127</f>
        <v>－</v>
      </c>
      <c r="C29" s="1187" t="str">
        <f t="shared" si="3"/>
        <v>－</v>
      </c>
      <c r="D29" s="3494"/>
      <c r="E29" s="3494"/>
      <c r="F29" s="3494"/>
      <c r="G29" s="3494"/>
    </row>
    <row r="30" spans="1:7" ht="20.25" customHeight="1" x14ac:dyDescent="0.15">
      <c r="A30" s="288" t="s">
        <v>1037</v>
      </c>
      <c r="B30" s="1188" t="str">
        <f>報告書!N128</f>
        <v>－</v>
      </c>
      <c r="C30" s="1187" t="str">
        <f t="shared" si="3"/>
        <v>－</v>
      </c>
      <c r="D30" s="3494"/>
      <c r="E30" s="3494"/>
      <c r="F30" s="3494"/>
      <c r="G30" s="3494"/>
    </row>
    <row r="31" spans="1:7" ht="20.25" customHeight="1" x14ac:dyDescent="0.15">
      <c r="A31" s="289" t="s">
        <v>633</v>
      </c>
      <c r="B31" s="1188" t="str">
        <f>報告書!N129</f>
        <v>－</v>
      </c>
      <c r="C31" s="1187" t="str">
        <f t="shared" si="3"/>
        <v>－</v>
      </c>
      <c r="D31" s="3494"/>
      <c r="E31" s="3494"/>
      <c r="F31" s="3494"/>
      <c r="G31" s="3494"/>
    </row>
    <row r="32" spans="1:7" ht="20.100000000000001" customHeight="1" x14ac:dyDescent="0.15">
      <c r="A32" s="289" t="s">
        <v>391</v>
      </c>
      <c r="B32" s="1188" t="str">
        <f>報告書!N132</f>
        <v>－</v>
      </c>
      <c r="C32" s="1187" t="str">
        <f t="shared" si="3"/>
        <v>－</v>
      </c>
      <c r="D32" s="3494"/>
      <c r="E32" s="3494"/>
      <c r="F32" s="3494"/>
      <c r="G32" s="3494"/>
    </row>
    <row r="33" spans="1:7" ht="33" customHeight="1" x14ac:dyDescent="0.15">
      <c r="A33" s="289" t="s">
        <v>1036</v>
      </c>
      <c r="B33" s="1188" t="str">
        <f>報告書!N133</f>
        <v>－</v>
      </c>
      <c r="C33" s="1187" t="str">
        <f t="shared" si="3"/>
        <v>－</v>
      </c>
      <c r="D33" s="3494"/>
      <c r="E33" s="3494"/>
      <c r="F33" s="3494"/>
      <c r="G33" s="3494"/>
    </row>
    <row r="34" spans="1:7" ht="33" customHeight="1" x14ac:dyDescent="0.15">
      <c r="A34" s="675" t="s">
        <v>4746</v>
      </c>
      <c r="B34" s="1188" t="str">
        <f>報告書!N134</f>
        <v>－</v>
      </c>
      <c r="C34" s="1187" t="str">
        <f t="shared" si="3"/>
        <v>－</v>
      </c>
      <c r="D34" s="3494"/>
      <c r="E34" s="3494"/>
      <c r="F34" s="3494"/>
      <c r="G34" s="3494"/>
    </row>
    <row r="35" spans="1:7" ht="33" customHeight="1" x14ac:dyDescent="0.15">
      <c r="A35" s="675" t="s">
        <v>4747</v>
      </c>
      <c r="B35" s="1188" t="str">
        <f>報告書!N135</f>
        <v>－</v>
      </c>
      <c r="C35" s="1187" t="str">
        <f t="shared" si="3"/>
        <v>－</v>
      </c>
      <c r="D35" s="3494"/>
      <c r="E35" s="3494"/>
      <c r="F35" s="3494"/>
      <c r="G35" s="3494"/>
    </row>
    <row r="36" spans="1:7" ht="20.25" customHeight="1" x14ac:dyDescent="0.15">
      <c r="A36" s="289" t="s">
        <v>183</v>
      </c>
      <c r="B36" s="1188" t="str">
        <f>報告書!N136</f>
        <v>－</v>
      </c>
      <c r="C36" s="1187" t="str">
        <f>IF(B36="－","－","")</f>
        <v>－</v>
      </c>
      <c r="D36" s="3494"/>
      <c r="E36" s="3494"/>
      <c r="F36" s="3494"/>
      <c r="G36" s="3494"/>
    </row>
    <row r="37" spans="1:7" ht="20.25" customHeight="1" x14ac:dyDescent="0.15">
      <c r="A37" s="287" t="s">
        <v>4942</v>
      </c>
      <c r="B37" s="1188" t="str">
        <f>報告書!N137</f>
        <v>－</v>
      </c>
      <c r="C37" s="1187" t="str">
        <f>IF(B37="－","－","")</f>
        <v>－</v>
      </c>
      <c r="D37" s="3493"/>
      <c r="E37" s="3493"/>
      <c r="F37" s="3493"/>
      <c r="G37" s="3493"/>
    </row>
    <row r="38" spans="1:7" customFormat="1" ht="24.95" customHeight="1" x14ac:dyDescent="0.15">
      <c r="A38" s="286" t="s">
        <v>1035</v>
      </c>
      <c r="B38" s="285"/>
      <c r="C38" s="285"/>
      <c r="D38" s="285"/>
      <c r="E38" s="285"/>
      <c r="F38" s="267"/>
      <c r="G38" s="277"/>
    </row>
    <row r="39" spans="1:7" customFormat="1" ht="55.5" customHeight="1" x14ac:dyDescent="0.15">
      <c r="A39" s="3501"/>
      <c r="B39" s="3501"/>
      <c r="C39" s="3501"/>
      <c r="D39" s="3501"/>
      <c r="E39" s="3501"/>
      <c r="F39" s="3501"/>
      <c r="G39" s="3501"/>
    </row>
  </sheetData>
  <mergeCells count="32">
    <mergeCell ref="D19:G19"/>
    <mergeCell ref="D20:G20"/>
    <mergeCell ref="D21:G21"/>
    <mergeCell ref="D22:G22"/>
    <mergeCell ref="D23:G23"/>
    <mergeCell ref="D24:G24"/>
    <mergeCell ref="D33:G33"/>
    <mergeCell ref="D36:G36"/>
    <mergeCell ref="D26:G26"/>
    <mergeCell ref="A39:G39"/>
    <mergeCell ref="D27:G27"/>
    <mergeCell ref="D28:G28"/>
    <mergeCell ref="D29:G29"/>
    <mergeCell ref="D30:G30"/>
    <mergeCell ref="D31:G31"/>
    <mergeCell ref="D32:G32"/>
    <mergeCell ref="D37:G37"/>
    <mergeCell ref="D34:G34"/>
    <mergeCell ref="D35:G35"/>
    <mergeCell ref="A3:G3"/>
    <mergeCell ref="E4:G4"/>
    <mergeCell ref="B6:D6"/>
    <mergeCell ref="F6:G6"/>
    <mergeCell ref="B7:D7"/>
    <mergeCell ref="F7:G7"/>
    <mergeCell ref="D11:G11"/>
    <mergeCell ref="D12:G12"/>
    <mergeCell ref="D15:G15"/>
    <mergeCell ref="D16:G16"/>
    <mergeCell ref="D17:G17"/>
    <mergeCell ref="D13:G13"/>
    <mergeCell ref="D14:G14"/>
  </mergeCells>
  <phoneticPr fontId="7"/>
  <dataValidations count="2">
    <dataValidation type="list" allowBlank="1" showInputMessage="1" showErrorMessage="1" sqref="C20:C24 C27:C37 C12:C17" xr:uid="{00000000-0002-0000-0000-000001000000}">
      <formula1>Ｃ2.実施欄</formula1>
    </dataValidation>
    <dataValidation type="list" allowBlank="1" showInputMessage="1" showErrorMessage="1" sqref="B20:B24 B27:B37 B12:B17" xr:uid="{00000000-0002-0000-0000-000000000000}">
      <formula1>Ｃ1.計画欄</formula1>
    </dataValidation>
  </dataValidations>
  <printOptions horizontalCentered="1"/>
  <pageMargins left="0.35433070866141736" right="0.35433070866141736" top="0.70866141732283472" bottom="3.937007874015748E-2" header="0.19685039370078741" footer="0.19685039370078741"/>
  <pageSetup paperSize="9" scale="84" orientation="portrait" blackAndWhite="1"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pageSetUpPr fitToPage="1"/>
  </sheetPr>
  <dimension ref="A1:R29"/>
  <sheetViews>
    <sheetView showGridLines="0" view="pageBreakPreview" zoomScale="94" zoomScaleNormal="100" zoomScaleSheetLayoutView="100" workbookViewId="0">
      <selection activeCell="Q14" sqref="Q14"/>
    </sheetView>
  </sheetViews>
  <sheetFormatPr defaultColWidth="3.5" defaultRowHeight="12" x14ac:dyDescent="0.15"/>
  <cols>
    <col min="1" max="1" width="14.5" style="267" customWidth="1"/>
    <col min="2" max="2" width="5.125" style="267" customWidth="1"/>
    <col min="3" max="3" width="5.5" style="267" customWidth="1"/>
    <col min="4" max="4" width="11.125" style="267" customWidth="1"/>
    <col min="5" max="6" width="8.5" style="267" customWidth="1"/>
    <col min="7" max="7" width="16.875" style="267" customWidth="1"/>
    <col min="8" max="8" width="14.125" style="267" customWidth="1"/>
    <col min="9" max="9" width="6.5" style="267" customWidth="1"/>
    <col min="10" max="233" width="9" style="267" customWidth="1"/>
    <col min="234" max="234" width="2.875" style="267" customWidth="1"/>
    <col min="235" max="235" width="0.875" style="267" customWidth="1"/>
    <col min="236" max="236" width="2" style="267" customWidth="1"/>
    <col min="237" max="237" width="6.375" style="267" customWidth="1"/>
    <col min="238" max="240" width="3.875" style="267" customWidth="1"/>
    <col min="241" max="241" width="5.125" style="267" customWidth="1"/>
    <col min="242" max="243" width="3.875" style="267" customWidth="1"/>
    <col min="244" max="244" width="5.125" style="267" customWidth="1"/>
    <col min="245" max="16384" width="3.5" style="267"/>
  </cols>
  <sheetData>
    <row r="1" spans="1:18" ht="18" customHeight="1" x14ac:dyDescent="0.15">
      <c r="A1" s="3482" t="s">
        <v>1059</v>
      </c>
      <c r="B1" s="3482"/>
      <c r="C1" s="3482"/>
      <c r="D1" s="3482"/>
      <c r="E1" s="3482"/>
      <c r="F1" s="3482"/>
      <c r="G1" s="3482"/>
    </row>
    <row r="2" spans="1:18" ht="18" customHeight="1" x14ac:dyDescent="0.15">
      <c r="A2" s="399" t="s">
        <v>4626</v>
      </c>
      <c r="B2" s="399"/>
      <c r="C2" s="399"/>
      <c r="D2" s="399"/>
      <c r="E2" s="399"/>
      <c r="F2" s="399"/>
      <c r="G2" s="399"/>
      <c r="I2" s="407" t="s">
        <v>4623</v>
      </c>
    </row>
    <row r="3" spans="1:18" ht="36.75" customHeight="1" x14ac:dyDescent="0.15">
      <c r="A3" s="3495" t="s">
        <v>1058</v>
      </c>
      <c r="B3" s="3483"/>
      <c r="C3" s="3483"/>
      <c r="D3" s="3483"/>
      <c r="E3" s="3483"/>
      <c r="F3" s="3483"/>
      <c r="G3" s="3483"/>
      <c r="H3" s="3483"/>
      <c r="I3" s="3483"/>
    </row>
    <row r="4" spans="1:18" ht="22.5" customHeight="1" x14ac:dyDescent="0.15">
      <c r="A4" s="284"/>
      <c r="B4" s="283"/>
      <c r="C4" s="283"/>
      <c r="D4" s="283"/>
      <c r="E4" s="283"/>
      <c r="F4" s="283"/>
      <c r="G4" s="3516" t="s">
        <v>1032</v>
      </c>
      <c r="H4" s="3516"/>
      <c r="I4" s="3516"/>
    </row>
    <row r="5" spans="1:18" ht="30" customHeight="1" x14ac:dyDescent="0.15">
      <c r="A5" s="3508" t="s">
        <v>1031</v>
      </c>
      <c r="B5" s="3509"/>
      <c r="C5" s="3517" t="str">
        <f>'別記3-1(1)'!C6</f>
        <v>横手市</v>
      </c>
      <c r="D5" s="3518"/>
      <c r="E5" s="3519"/>
      <c r="F5" s="3513" t="s">
        <v>1030</v>
      </c>
      <c r="G5" s="3520"/>
      <c r="H5" s="3499"/>
      <c r="I5" s="3500"/>
      <c r="K5" s="319"/>
      <c r="L5" s="319"/>
      <c r="M5" s="319"/>
      <c r="N5" s="319"/>
      <c r="O5" s="319"/>
      <c r="P5" s="319"/>
      <c r="Q5" s="319"/>
      <c r="R5" s="319"/>
    </row>
    <row r="6" spans="1:18" ht="30" customHeight="1" x14ac:dyDescent="0.15">
      <c r="A6" s="3508" t="s">
        <v>1029</v>
      </c>
      <c r="B6" s="3509"/>
      <c r="C6" s="3508" t="str">
        <f>'別記3-1(1)'!C7</f>
        <v>〇〇〇〇組織</v>
      </c>
      <c r="D6" s="3510"/>
      <c r="E6" s="3509"/>
      <c r="F6" s="3511" t="s">
        <v>1047</v>
      </c>
      <c r="G6" s="3512"/>
      <c r="H6" s="3499"/>
      <c r="I6" s="3500"/>
      <c r="K6" s="318"/>
      <c r="L6" s="318"/>
      <c r="M6" s="318"/>
      <c r="N6" s="318"/>
      <c r="O6" s="318"/>
      <c r="P6" s="318"/>
      <c r="Q6" s="318"/>
      <c r="R6" s="318"/>
    </row>
    <row r="7" spans="1:18" ht="20.25" customHeight="1" x14ac:dyDescent="0.15">
      <c r="A7" s="317" t="s">
        <v>1046</v>
      </c>
      <c r="B7" s="303"/>
      <c r="C7" s="312"/>
      <c r="D7" s="312"/>
      <c r="E7" s="312"/>
      <c r="F7" s="312"/>
      <c r="G7" s="312"/>
      <c r="H7"/>
      <c r="I7"/>
    </row>
    <row r="8" spans="1:18" ht="20.25" customHeight="1" x14ac:dyDescent="0.15">
      <c r="A8" s="316" t="s">
        <v>1057</v>
      </c>
      <c r="B8" s="303"/>
      <c r="C8" s="312"/>
      <c r="D8" s="312"/>
      <c r="E8" s="312"/>
      <c r="F8" s="312"/>
      <c r="G8" s="312"/>
      <c r="H8"/>
      <c r="I8"/>
    </row>
    <row r="9" spans="1:18" ht="20.25" customHeight="1" x14ac:dyDescent="0.15">
      <c r="A9" s="315" t="s">
        <v>1056</v>
      </c>
      <c r="B9" s="314"/>
      <c r="C9" s="313"/>
      <c r="D9" s="313"/>
      <c r="E9" s="313"/>
      <c r="F9" s="313"/>
      <c r="G9" s="312"/>
      <c r="H9"/>
      <c r="I9"/>
    </row>
    <row r="10" spans="1:18" ht="30.75" customHeight="1" x14ac:dyDescent="0.15">
      <c r="A10" s="311" t="s">
        <v>99</v>
      </c>
      <c r="B10" s="3513" t="s">
        <v>177</v>
      </c>
      <c r="C10" s="3514"/>
      <c r="D10" s="3514"/>
      <c r="E10" s="310" t="s">
        <v>1055</v>
      </c>
      <c r="F10" s="310" t="s">
        <v>1025</v>
      </c>
      <c r="G10" s="3515" t="s">
        <v>172</v>
      </c>
      <c r="H10" s="3515"/>
      <c r="I10" s="3515"/>
    </row>
    <row r="11" spans="1:18" ht="33.75" customHeight="1" x14ac:dyDescent="0.15">
      <c r="A11" s="394">
        <f>報告書!D165</f>
        <v>0</v>
      </c>
      <c r="B11" s="3503">
        <f>報告書!G165</f>
        <v>0</v>
      </c>
      <c r="C11" s="3504"/>
      <c r="D11" s="3504"/>
      <c r="E11" s="1189"/>
      <c r="F11" s="1190"/>
      <c r="G11" s="3505"/>
      <c r="H11" s="3505"/>
      <c r="I11" s="3505"/>
    </row>
    <row r="12" spans="1:18" ht="33.75" customHeight="1" x14ac:dyDescent="0.15">
      <c r="A12" s="394">
        <f>報告書!D166</f>
        <v>0</v>
      </c>
      <c r="B12" s="3503">
        <f>報告書!G166</f>
        <v>0</v>
      </c>
      <c r="C12" s="3504"/>
      <c r="D12" s="3504"/>
      <c r="E12" s="1191"/>
      <c r="F12" s="1192"/>
      <c r="G12" s="3505"/>
      <c r="H12" s="3505"/>
      <c r="I12" s="3505"/>
    </row>
    <row r="13" spans="1:18" ht="33.75" customHeight="1" x14ac:dyDescent="0.15">
      <c r="A13" s="394">
        <f>報告書!D167</f>
        <v>0</v>
      </c>
      <c r="B13" s="3503">
        <f>報告書!G167</f>
        <v>0</v>
      </c>
      <c r="C13" s="3504"/>
      <c r="D13" s="3504"/>
      <c r="E13" s="1191"/>
      <c r="F13" s="1192"/>
      <c r="G13" s="3505"/>
      <c r="H13" s="3505"/>
      <c r="I13" s="3505"/>
    </row>
    <row r="14" spans="1:18" ht="33.75" customHeight="1" x14ac:dyDescent="0.15">
      <c r="A14" s="394">
        <f>報告書!D168</f>
        <v>0</v>
      </c>
      <c r="B14" s="3503">
        <f>報告書!G168</f>
        <v>0</v>
      </c>
      <c r="C14" s="3504"/>
      <c r="D14" s="3504"/>
      <c r="E14" s="1193"/>
      <c r="F14" s="1194"/>
      <c r="G14" s="3505"/>
      <c r="H14" s="3505"/>
      <c r="I14" s="3505"/>
    </row>
    <row r="15" spans="1:18" ht="33.75" customHeight="1" x14ac:dyDescent="0.15">
      <c r="A15" s="394">
        <f>報告書!D169</f>
        <v>0</v>
      </c>
      <c r="B15" s="3503">
        <f>報告書!G169</f>
        <v>0</v>
      </c>
      <c r="C15" s="3504"/>
      <c r="D15" s="3504"/>
      <c r="E15" s="1195"/>
      <c r="F15" s="1196"/>
      <c r="G15" s="3505"/>
      <c r="H15" s="3505"/>
      <c r="I15" s="3505"/>
    </row>
    <row r="16" spans="1:18" ht="33.75" customHeight="1" x14ac:dyDescent="0.15">
      <c r="A16" s="394">
        <f>報告書!D170</f>
        <v>0</v>
      </c>
      <c r="B16" s="3503">
        <f>報告書!G170</f>
        <v>0</v>
      </c>
      <c r="C16" s="3504"/>
      <c r="D16" s="3504"/>
      <c r="E16" s="1195"/>
      <c r="F16" s="1196"/>
      <c r="G16" s="3505"/>
      <c r="H16" s="3505"/>
      <c r="I16" s="3505"/>
    </row>
    <row r="17" spans="1:9" ht="33.75" customHeight="1" x14ac:dyDescent="0.15">
      <c r="A17" s="394">
        <f>報告書!D171</f>
        <v>0</v>
      </c>
      <c r="B17" s="3503">
        <f>報告書!G171</f>
        <v>0</v>
      </c>
      <c r="C17" s="3504"/>
      <c r="D17" s="3504"/>
      <c r="E17" s="1195"/>
      <c r="F17" s="1196"/>
      <c r="G17" s="3505"/>
      <c r="H17" s="3505"/>
      <c r="I17" s="3505"/>
    </row>
    <row r="18" spans="1:9" ht="33.75" customHeight="1" x14ac:dyDescent="0.15">
      <c r="A18" s="394">
        <f>報告書!D172</f>
        <v>0</v>
      </c>
      <c r="B18" s="3503">
        <f>報告書!G172</f>
        <v>0</v>
      </c>
      <c r="C18" s="3504"/>
      <c r="D18" s="3504"/>
      <c r="E18" s="1195"/>
      <c r="F18" s="1196"/>
      <c r="G18" s="3505"/>
      <c r="H18" s="3505"/>
      <c r="I18" s="3505"/>
    </row>
    <row r="19" spans="1:9" ht="33.75" customHeight="1" x14ac:dyDescent="0.15">
      <c r="A19" s="394">
        <f>報告書!D173</f>
        <v>0</v>
      </c>
      <c r="B19" s="3503">
        <f>報告書!G173</f>
        <v>0</v>
      </c>
      <c r="C19" s="3504"/>
      <c r="D19" s="3504"/>
      <c r="E19" s="1195"/>
      <c r="F19" s="1196"/>
      <c r="G19" s="3505"/>
      <c r="H19" s="3505"/>
      <c r="I19" s="3505"/>
    </row>
    <row r="20" spans="1:9" ht="33.75" customHeight="1" x14ac:dyDescent="0.15">
      <c r="A20" s="394">
        <f>報告書!D174</f>
        <v>0</v>
      </c>
      <c r="B20" s="3503">
        <f>報告書!G174</f>
        <v>0</v>
      </c>
      <c r="C20" s="3504"/>
      <c r="D20" s="3504"/>
      <c r="E20" s="1195"/>
      <c r="F20" s="1196"/>
      <c r="G20" s="3505"/>
      <c r="H20" s="3505"/>
      <c r="I20" s="3505"/>
    </row>
    <row r="21" spans="1:9" s="309" customFormat="1" ht="25.5" customHeight="1" x14ac:dyDescent="0.15">
      <c r="A21" s="3506" t="s">
        <v>1054</v>
      </c>
      <c r="B21" s="3506"/>
      <c r="C21" s="3506"/>
      <c r="D21" s="3506"/>
      <c r="E21" s="3506"/>
      <c r="F21" s="3506"/>
      <c r="G21" s="3506"/>
      <c r="H21" s="3506"/>
      <c r="I21" s="3506"/>
    </row>
    <row r="22" spans="1:9" customFormat="1" ht="24.75" customHeight="1" x14ac:dyDescent="0.15">
      <c r="A22" s="3507" t="s">
        <v>1053</v>
      </c>
      <c r="B22" s="3507"/>
      <c r="C22" s="3507"/>
      <c r="D22" s="3507"/>
      <c r="E22" s="3507"/>
      <c r="F22" s="3507"/>
      <c r="G22" s="3507"/>
      <c r="H22" s="3507"/>
      <c r="I22" s="3507"/>
    </row>
    <row r="23" spans="1:9" customFormat="1" ht="24.95" customHeight="1" x14ac:dyDescent="0.15">
      <c r="A23" s="308" t="s">
        <v>1052</v>
      </c>
      <c r="B23" s="306"/>
      <c r="C23" s="306"/>
      <c r="D23" s="306"/>
      <c r="E23" s="306"/>
      <c r="F23" s="306"/>
      <c r="G23" s="306"/>
    </row>
    <row r="24" spans="1:9" customFormat="1" ht="60" customHeight="1" x14ac:dyDescent="0.15">
      <c r="A24" s="3447"/>
      <c r="B24" s="3448"/>
      <c r="C24" s="3448"/>
      <c r="D24" s="3448"/>
      <c r="E24" s="3448"/>
      <c r="F24" s="3448"/>
      <c r="G24" s="3448"/>
      <c r="H24" s="3448"/>
      <c r="I24" s="3449"/>
    </row>
    <row r="25" spans="1:9" customFormat="1" ht="42" customHeight="1" x14ac:dyDescent="0.15">
      <c r="A25" s="3502" t="s">
        <v>1051</v>
      </c>
      <c r="B25" s="3502"/>
      <c r="C25" s="3502"/>
      <c r="D25" s="3502"/>
      <c r="E25" s="3502"/>
      <c r="F25" s="3502"/>
      <c r="G25" s="3502"/>
      <c r="H25" s="3502"/>
      <c r="I25" s="3502"/>
    </row>
    <row r="26" spans="1:9" customFormat="1" ht="42" customHeight="1" x14ac:dyDescent="0.15">
      <c r="A26" s="307"/>
      <c r="B26" s="306"/>
      <c r="C26" s="306"/>
      <c r="D26" s="306"/>
      <c r="E26" s="306"/>
      <c r="F26" s="306"/>
      <c r="G26" s="306"/>
    </row>
    <row r="27" spans="1:9" customFormat="1" ht="42" customHeight="1" x14ac:dyDescent="0.15">
      <c r="A27" s="305"/>
      <c r="B27" s="304"/>
      <c r="C27" s="304"/>
      <c r="D27" s="304"/>
      <c r="E27" s="304"/>
      <c r="F27" s="304"/>
      <c r="G27" s="304"/>
      <c r="H27" s="304"/>
      <c r="I27" s="304"/>
    </row>
    <row r="28" spans="1:9" ht="42" customHeight="1" x14ac:dyDescent="0.15">
      <c r="A28" s="303"/>
      <c r="B28" s="302"/>
      <c r="C28" s="302"/>
      <c r="D28" s="302"/>
      <c r="E28" s="301"/>
      <c r="F28" s="301"/>
      <c r="G28" s="301"/>
      <c r="H28" s="301"/>
      <c r="I28" s="301"/>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7"/>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A1AB4-2FC2-49ED-9D55-AB5313684899}">
  <sheetPr>
    <tabColor theme="8"/>
  </sheetPr>
  <dimension ref="A2:L27"/>
  <sheetViews>
    <sheetView showGridLines="0" view="pageBreakPreview" zoomScaleNormal="100" zoomScaleSheetLayoutView="100" workbookViewId="0">
      <selection activeCell="E3" sqref="E3"/>
    </sheetView>
  </sheetViews>
  <sheetFormatPr defaultColWidth="8" defaultRowHeight="26.25" customHeight="1" x14ac:dyDescent="0.15"/>
  <cols>
    <col min="1" max="2" width="5.5" style="1293" customWidth="1"/>
    <col min="3" max="3" width="4.125" style="1293" customWidth="1"/>
    <col min="4" max="4" width="43.875" style="1293" customWidth="1"/>
    <col min="5" max="5" width="24.625" style="1293" customWidth="1"/>
    <col min="6" max="16384" width="8" style="1293"/>
  </cols>
  <sheetData>
    <row r="2" spans="1:12" ht="20.25" customHeight="1" x14ac:dyDescent="0.15">
      <c r="A2" s="1293" t="s">
        <v>6923</v>
      </c>
    </row>
    <row r="3" spans="1:12" s="1294" customFormat="1" ht="26.25" customHeight="1" x14ac:dyDescent="0.15">
      <c r="E3" s="1352">
        <v>46113</v>
      </c>
      <c r="H3" s="1300"/>
      <c r="I3" s="1300"/>
      <c r="J3" s="1300"/>
      <c r="K3" s="1295"/>
      <c r="L3" s="1296"/>
    </row>
    <row r="4" spans="1:12" s="1294" customFormat="1" ht="26.25" customHeight="1" x14ac:dyDescent="0.15">
      <c r="A4" s="1297"/>
    </row>
    <row r="5" spans="1:12" s="1294" customFormat="1" ht="26.25" customHeight="1" x14ac:dyDescent="0.15">
      <c r="A5" s="1658" t="str">
        <f>'はじめに（PC）'!D4</f>
        <v>横手市</v>
      </c>
      <c r="B5" s="1658"/>
      <c r="C5" s="1658"/>
      <c r="D5" s="1353" t="s">
        <v>527</v>
      </c>
    </row>
    <row r="6" spans="1:12" s="1294" customFormat="1" ht="26.25" customHeight="1" x14ac:dyDescent="0.15">
      <c r="A6" s="1354"/>
    </row>
    <row r="7" spans="1:12" s="1294" customFormat="1" ht="26.25" customHeight="1" x14ac:dyDescent="0.15">
      <c r="A7" s="1297"/>
      <c r="E7" s="3528" t="str">
        <f>'はじめに（PC）'!D5&amp;""</f>
        <v>〇〇〇〇組織</v>
      </c>
      <c r="F7" s="1299"/>
      <c r="G7" s="1299"/>
      <c r="H7" s="1299"/>
      <c r="I7" s="1299"/>
      <c r="J7" s="1299"/>
    </row>
    <row r="8" spans="1:12" s="1294" customFormat="1" ht="26.25" customHeight="1" x14ac:dyDescent="0.15">
      <c r="E8" s="3529" t="str">
        <f>'はじめに（PC）'!D6&amp;""</f>
        <v>〇〇　〇〇</v>
      </c>
      <c r="F8" s="1299"/>
      <c r="G8" s="1299"/>
      <c r="H8" s="1299"/>
      <c r="I8" s="1299"/>
      <c r="J8" s="1299"/>
    </row>
    <row r="9" spans="1:12" s="1294" customFormat="1" ht="26.25" customHeight="1" x14ac:dyDescent="0.15"/>
    <row r="10" spans="1:12" s="1294" customFormat="1" ht="26.25" customHeight="1" x14ac:dyDescent="0.15">
      <c r="A10" s="1297"/>
    </row>
    <row r="11" spans="1:12" s="1294" customFormat="1" ht="26.25" customHeight="1" x14ac:dyDescent="0.15">
      <c r="A11" s="1297"/>
    </row>
    <row r="12" spans="1:12" s="1294" customFormat="1" ht="26.25" customHeight="1" x14ac:dyDescent="0.15">
      <c r="A12" s="1663" t="s">
        <v>6932</v>
      </c>
      <c r="B12" s="1663"/>
      <c r="C12" s="1663"/>
      <c r="D12" s="1663"/>
      <c r="E12" s="1663"/>
      <c r="F12" s="80"/>
      <c r="G12" s="80"/>
      <c r="H12" s="80"/>
      <c r="I12" s="80"/>
      <c r="J12" s="80"/>
    </row>
    <row r="13" spans="1:12" s="1294" customFormat="1" ht="26.25" customHeight="1" x14ac:dyDescent="0.15">
      <c r="A13" s="1297"/>
    </row>
    <row r="14" spans="1:12" s="1294" customFormat="1" ht="26.25" customHeight="1" x14ac:dyDescent="0.15">
      <c r="A14" s="1297"/>
    </row>
    <row r="15" spans="1:12" s="1294" customFormat="1" ht="26.25" customHeight="1" x14ac:dyDescent="0.15">
      <c r="A15" s="1662" t="s">
        <v>6933</v>
      </c>
      <c r="B15" s="1662"/>
      <c r="C15" s="1662"/>
      <c r="D15" s="1662"/>
      <c r="E15" s="1662"/>
      <c r="F15" s="80"/>
      <c r="G15" s="80"/>
      <c r="H15" s="80"/>
      <c r="I15" s="80"/>
      <c r="J15" s="80"/>
    </row>
    <row r="16" spans="1:12" s="1294" customFormat="1" ht="26.25" customHeight="1" x14ac:dyDescent="0.15">
      <c r="A16" s="1662"/>
      <c r="B16" s="1662"/>
      <c r="C16" s="1662"/>
      <c r="D16" s="1662"/>
      <c r="E16" s="1662"/>
      <c r="F16" s="80"/>
      <c r="G16" s="80"/>
      <c r="H16" s="80"/>
      <c r="I16" s="80"/>
      <c r="J16" s="80"/>
    </row>
    <row r="17" spans="1:10" s="1294" customFormat="1" ht="26.25" customHeight="1" x14ac:dyDescent="0.15">
      <c r="A17" s="1297"/>
      <c r="B17" s="1297"/>
      <c r="C17" s="1297"/>
      <c r="D17" s="1297"/>
      <c r="E17" s="1297"/>
      <c r="F17" s="1297"/>
      <c r="G17" s="1297"/>
      <c r="H17" s="1297"/>
      <c r="I17" s="1297"/>
      <c r="J17" s="1297"/>
    </row>
    <row r="18" spans="1:10" s="1294" customFormat="1" ht="26.25" customHeight="1" x14ac:dyDescent="0.15">
      <c r="A18" s="1661" t="s">
        <v>6924</v>
      </c>
      <c r="B18" s="1661"/>
      <c r="C18" s="1661"/>
      <c r="D18" s="1661"/>
      <c r="E18" s="1661"/>
    </row>
    <row r="19" spans="1:10" s="80" customFormat="1" ht="24.75" customHeight="1" x14ac:dyDescent="0.15">
      <c r="B19" s="80" t="s">
        <v>6925</v>
      </c>
      <c r="C19" s="91"/>
    </row>
    <row r="20" spans="1:10" s="80" customFormat="1" ht="24.75" customHeight="1" x14ac:dyDescent="0.15">
      <c r="C20" s="91"/>
    </row>
    <row r="21" spans="1:10" s="80" customFormat="1" ht="24.75" customHeight="1" x14ac:dyDescent="0.15">
      <c r="B21" s="89" t="s">
        <v>6926</v>
      </c>
      <c r="C21" s="91"/>
    </row>
    <row r="22" spans="1:10" s="80" customFormat="1" ht="24.75" customHeight="1" x14ac:dyDescent="0.15">
      <c r="C22" s="1165" t="s">
        <v>7092</v>
      </c>
      <c r="D22" s="89" t="s">
        <v>6927</v>
      </c>
    </row>
    <row r="23" spans="1:10" s="80" customFormat="1" ht="24.75" customHeight="1" x14ac:dyDescent="0.15">
      <c r="C23" s="1164" t="s">
        <v>517</v>
      </c>
      <c r="D23" s="89" t="s">
        <v>6928</v>
      </c>
    </row>
    <row r="24" spans="1:10" s="80" customFormat="1" ht="24.75" customHeight="1" x14ac:dyDescent="0.15">
      <c r="C24" s="1164" t="s">
        <v>250</v>
      </c>
      <c r="D24" s="89" t="s">
        <v>6929</v>
      </c>
    </row>
    <row r="25" spans="1:10" s="80" customFormat="1" ht="24.75" customHeight="1" x14ac:dyDescent="0.15">
      <c r="B25" s="91"/>
      <c r="C25" s="89"/>
    </row>
    <row r="26" spans="1:10" s="80" customFormat="1" ht="24.75" customHeight="1" x14ac:dyDescent="0.15">
      <c r="B26" s="89" t="s">
        <v>6930</v>
      </c>
      <c r="C26" s="91"/>
      <c r="D26" s="1355"/>
      <c r="E26" s="1298"/>
      <c r="F26" s="1298"/>
      <c r="G26" s="1298"/>
      <c r="H26" s="1298"/>
      <c r="I26" s="1298"/>
      <c r="J26" s="1298"/>
    </row>
    <row r="27" spans="1:10" s="80" customFormat="1" ht="24.75" customHeight="1" x14ac:dyDescent="0.15">
      <c r="B27" s="91" t="s">
        <v>250</v>
      </c>
      <c r="C27" s="80" t="s">
        <v>6931</v>
      </c>
      <c r="D27" s="1298"/>
      <c r="E27" s="1298"/>
      <c r="F27" s="1298"/>
      <c r="G27" s="1298"/>
      <c r="H27" s="1298"/>
      <c r="I27" s="1298"/>
      <c r="J27" s="1298"/>
    </row>
  </sheetData>
  <sheetProtection sheet="1" selectLockedCells="1"/>
  <mergeCells count="4">
    <mergeCell ref="A18:E18"/>
    <mergeCell ref="A5:C5"/>
    <mergeCell ref="A15:E16"/>
    <mergeCell ref="A12:E12"/>
  </mergeCells>
  <phoneticPr fontId="7"/>
  <dataValidations count="1">
    <dataValidation type="list" allowBlank="1" showInputMessage="1" showErrorMessage="1" sqref="C22:C24" xr:uid="{7068A8A9-1A17-423C-BED0-00B540B3A822}">
      <formula1>A.■か□</formula1>
    </dataValidation>
  </dataValidations>
  <pageMargins left="0.70866141732283472" right="0.70866141732283472" top="0.74803149606299213" bottom="0.74803149606299213" header="0.31496062992125984" footer="0.31496062992125984"/>
  <pageSetup paperSize="9" orientation="portrait" blackAndWhite="1"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D388" sqref="D388"/>
    </sheetView>
  </sheetViews>
  <sheetFormatPr defaultColWidth="9" defaultRowHeight="13.5" x14ac:dyDescent="0.15"/>
  <cols>
    <col min="1" max="1" width="12.875" customWidth="1"/>
    <col min="2" max="2" width="17" customWidth="1"/>
    <col min="3" max="3" width="12.75" customWidth="1"/>
    <col min="4" max="4" width="16.375" customWidth="1"/>
    <col min="5" max="5" width="14.25" style="981" customWidth="1"/>
    <col min="6" max="6" width="11.625" customWidth="1"/>
    <col min="7" max="16384" width="9" style="981"/>
  </cols>
  <sheetData>
    <row r="1" spans="1:6" x14ac:dyDescent="0.15">
      <c r="A1" t="s">
        <v>4962</v>
      </c>
      <c r="C1" s="980" t="s">
        <v>4963</v>
      </c>
    </row>
    <row r="2" spans="1:6" ht="27" x14ac:dyDescent="0.15">
      <c r="A2" s="982" t="s">
        <v>4606</v>
      </c>
      <c r="B2" s="982" t="s">
        <v>4605</v>
      </c>
      <c r="C2" s="982" t="s">
        <v>4604</v>
      </c>
      <c r="D2" s="982" t="s">
        <v>4603</v>
      </c>
      <c r="E2" s="983" t="s">
        <v>4602</v>
      </c>
      <c r="F2" s="984" t="s">
        <v>4601</v>
      </c>
    </row>
    <row r="3" spans="1:6" ht="15" x14ac:dyDescent="0.15">
      <c r="A3" s="985" t="s">
        <v>4262</v>
      </c>
      <c r="B3" s="986"/>
      <c r="C3" s="986" t="s">
        <v>4260</v>
      </c>
      <c r="D3" s="986"/>
      <c r="E3" s="987"/>
      <c r="F3" s="985">
        <v>10006</v>
      </c>
    </row>
    <row r="4" spans="1:6" ht="15" x14ac:dyDescent="0.15">
      <c r="A4" s="988" t="s">
        <v>4262</v>
      </c>
      <c r="B4" s="988" t="s">
        <v>4600</v>
      </c>
      <c r="C4" s="988" t="s">
        <v>4260</v>
      </c>
      <c r="D4" s="988" t="s">
        <v>4599</v>
      </c>
      <c r="E4" s="987" t="s">
        <v>4964</v>
      </c>
      <c r="F4" s="988">
        <v>11002</v>
      </c>
    </row>
    <row r="5" spans="1:6" ht="15" x14ac:dyDescent="0.15">
      <c r="A5" s="988" t="s">
        <v>4262</v>
      </c>
      <c r="B5" s="988" t="s">
        <v>4598</v>
      </c>
      <c r="C5" s="988" t="s">
        <v>4260</v>
      </c>
      <c r="D5" s="988" t="s">
        <v>4597</v>
      </c>
      <c r="E5" s="987" t="s">
        <v>4965</v>
      </c>
      <c r="F5" s="988">
        <v>12025</v>
      </c>
    </row>
    <row r="6" spans="1:6" ht="15" x14ac:dyDescent="0.15">
      <c r="A6" s="988" t="s">
        <v>4262</v>
      </c>
      <c r="B6" s="988" t="s">
        <v>4596</v>
      </c>
      <c r="C6" s="988" t="s">
        <v>4260</v>
      </c>
      <c r="D6" s="988" t="s">
        <v>4595</v>
      </c>
      <c r="E6" s="987" t="s">
        <v>4966</v>
      </c>
      <c r="F6" s="988">
        <v>12033</v>
      </c>
    </row>
    <row r="7" spans="1:6" ht="15" x14ac:dyDescent="0.15">
      <c r="A7" s="988" t="s">
        <v>4262</v>
      </c>
      <c r="B7" s="988" t="s">
        <v>4594</v>
      </c>
      <c r="C7" s="988" t="s">
        <v>4260</v>
      </c>
      <c r="D7" s="988" t="s">
        <v>4593</v>
      </c>
      <c r="E7" s="987" t="s">
        <v>4967</v>
      </c>
      <c r="F7" s="988">
        <v>12041</v>
      </c>
    </row>
    <row r="8" spans="1:6" ht="15" x14ac:dyDescent="0.15">
      <c r="A8" s="988" t="s">
        <v>4262</v>
      </c>
      <c r="B8" s="988" t="s">
        <v>4592</v>
      </c>
      <c r="C8" s="988" t="s">
        <v>4260</v>
      </c>
      <c r="D8" s="988" t="s">
        <v>4591</v>
      </c>
      <c r="E8" s="987" t="s">
        <v>4968</v>
      </c>
      <c r="F8" s="988">
        <v>12050</v>
      </c>
    </row>
    <row r="9" spans="1:6" ht="15" x14ac:dyDescent="0.15">
      <c r="A9" s="988" t="s">
        <v>4262</v>
      </c>
      <c r="B9" s="988" t="s">
        <v>4590</v>
      </c>
      <c r="C9" s="988" t="s">
        <v>4260</v>
      </c>
      <c r="D9" s="988" t="s">
        <v>4589</v>
      </c>
      <c r="E9" s="987" t="s">
        <v>4969</v>
      </c>
      <c r="F9" s="988">
        <v>12068</v>
      </c>
    </row>
    <row r="10" spans="1:6" ht="15" x14ac:dyDescent="0.15">
      <c r="A10" s="988" t="s">
        <v>4262</v>
      </c>
      <c r="B10" s="988" t="s">
        <v>4588</v>
      </c>
      <c r="C10" s="988" t="s">
        <v>4260</v>
      </c>
      <c r="D10" s="988" t="s">
        <v>4587</v>
      </c>
      <c r="E10" s="987" t="s">
        <v>4970</v>
      </c>
      <c r="F10" s="988">
        <v>12076</v>
      </c>
    </row>
    <row r="11" spans="1:6" ht="15" x14ac:dyDescent="0.15">
      <c r="A11" s="988" t="s">
        <v>4262</v>
      </c>
      <c r="B11" s="988" t="s">
        <v>4586</v>
      </c>
      <c r="C11" s="988" t="s">
        <v>4260</v>
      </c>
      <c r="D11" s="988" t="s">
        <v>4585</v>
      </c>
      <c r="E11" s="987" t="s">
        <v>4971</v>
      </c>
      <c r="F11" s="988">
        <v>12084</v>
      </c>
    </row>
    <row r="12" spans="1:6" ht="15" x14ac:dyDescent="0.15">
      <c r="A12" s="988" t="s">
        <v>4262</v>
      </c>
      <c r="B12" s="988" t="s">
        <v>4584</v>
      </c>
      <c r="C12" s="988" t="s">
        <v>4260</v>
      </c>
      <c r="D12" s="988" t="s">
        <v>4583</v>
      </c>
      <c r="E12" s="987" t="s">
        <v>4972</v>
      </c>
      <c r="F12" s="988">
        <v>12092</v>
      </c>
    </row>
    <row r="13" spans="1:6" ht="15" x14ac:dyDescent="0.15">
      <c r="A13" s="988" t="s">
        <v>4262</v>
      </c>
      <c r="B13" s="988" t="s">
        <v>4582</v>
      </c>
      <c r="C13" s="988" t="s">
        <v>4260</v>
      </c>
      <c r="D13" s="988" t="s">
        <v>4581</v>
      </c>
      <c r="E13" s="987" t="s">
        <v>4973</v>
      </c>
      <c r="F13" s="988">
        <v>12106</v>
      </c>
    </row>
    <row r="14" spans="1:6" ht="15" x14ac:dyDescent="0.15">
      <c r="A14" s="988" t="s">
        <v>4262</v>
      </c>
      <c r="B14" s="988" t="s">
        <v>4580</v>
      </c>
      <c r="C14" s="988" t="s">
        <v>4260</v>
      </c>
      <c r="D14" s="988" t="s">
        <v>4579</v>
      </c>
      <c r="E14" s="987" t="s">
        <v>4974</v>
      </c>
      <c r="F14" s="988">
        <v>12114</v>
      </c>
    </row>
    <row r="15" spans="1:6" ht="15" x14ac:dyDescent="0.15">
      <c r="A15" s="988" t="s">
        <v>4262</v>
      </c>
      <c r="B15" s="988" t="s">
        <v>4578</v>
      </c>
      <c r="C15" s="988" t="s">
        <v>4260</v>
      </c>
      <c r="D15" s="988" t="s">
        <v>4577</v>
      </c>
      <c r="E15" s="987" t="s">
        <v>4975</v>
      </c>
      <c r="F15" s="988">
        <v>12122</v>
      </c>
    </row>
    <row r="16" spans="1:6" ht="15" x14ac:dyDescent="0.15">
      <c r="A16" s="988" t="s">
        <v>4262</v>
      </c>
      <c r="B16" s="988" t="s">
        <v>4576</v>
      </c>
      <c r="C16" s="988" t="s">
        <v>4260</v>
      </c>
      <c r="D16" s="988" t="s">
        <v>4575</v>
      </c>
      <c r="E16" s="987" t="s">
        <v>4976</v>
      </c>
      <c r="F16" s="988">
        <v>12131</v>
      </c>
    </row>
    <row r="17" spans="1:6" ht="15" x14ac:dyDescent="0.15">
      <c r="A17" s="988" t="s">
        <v>4262</v>
      </c>
      <c r="B17" s="988" t="s">
        <v>4574</v>
      </c>
      <c r="C17" s="988" t="s">
        <v>4260</v>
      </c>
      <c r="D17" s="988" t="s">
        <v>4573</v>
      </c>
      <c r="E17" s="987" t="s">
        <v>4977</v>
      </c>
      <c r="F17" s="988">
        <v>12149</v>
      </c>
    </row>
    <row r="18" spans="1:6" ht="15" x14ac:dyDescent="0.15">
      <c r="A18" s="988" t="s">
        <v>4262</v>
      </c>
      <c r="B18" s="988" t="s">
        <v>4572</v>
      </c>
      <c r="C18" s="988" t="s">
        <v>4260</v>
      </c>
      <c r="D18" s="988" t="s">
        <v>4571</v>
      </c>
      <c r="E18" s="987" t="s">
        <v>4978</v>
      </c>
      <c r="F18" s="988">
        <v>12157</v>
      </c>
    </row>
    <row r="19" spans="1:6" ht="15" x14ac:dyDescent="0.15">
      <c r="A19" s="988" t="s">
        <v>4262</v>
      </c>
      <c r="B19" s="988" t="s">
        <v>4570</v>
      </c>
      <c r="C19" s="988" t="s">
        <v>4260</v>
      </c>
      <c r="D19" s="988" t="s">
        <v>4569</v>
      </c>
      <c r="E19" s="987" t="s">
        <v>4979</v>
      </c>
      <c r="F19" s="988">
        <v>12165</v>
      </c>
    </row>
    <row r="20" spans="1:6" ht="15" x14ac:dyDescent="0.15">
      <c r="A20" s="988" t="s">
        <v>4262</v>
      </c>
      <c r="B20" s="988" t="s">
        <v>4568</v>
      </c>
      <c r="C20" s="988" t="s">
        <v>4260</v>
      </c>
      <c r="D20" s="988" t="s">
        <v>4567</v>
      </c>
      <c r="E20" s="987" t="s">
        <v>4980</v>
      </c>
      <c r="F20" s="988">
        <v>12173</v>
      </c>
    </row>
    <row r="21" spans="1:6" ht="15" x14ac:dyDescent="0.15">
      <c r="A21" s="988" t="s">
        <v>4262</v>
      </c>
      <c r="B21" s="988" t="s">
        <v>4566</v>
      </c>
      <c r="C21" s="988" t="s">
        <v>4260</v>
      </c>
      <c r="D21" s="988" t="s">
        <v>4565</v>
      </c>
      <c r="E21" s="987" t="s">
        <v>4981</v>
      </c>
      <c r="F21" s="988">
        <v>12181</v>
      </c>
    </row>
    <row r="22" spans="1:6" ht="15" x14ac:dyDescent="0.15">
      <c r="A22" s="988" t="s">
        <v>4262</v>
      </c>
      <c r="B22" s="988" t="s">
        <v>4564</v>
      </c>
      <c r="C22" s="988" t="s">
        <v>4260</v>
      </c>
      <c r="D22" s="988" t="s">
        <v>4563</v>
      </c>
      <c r="E22" s="987" t="s">
        <v>4982</v>
      </c>
      <c r="F22" s="988">
        <v>12190</v>
      </c>
    </row>
    <row r="23" spans="1:6" ht="15" x14ac:dyDescent="0.15">
      <c r="A23" s="988" t="s">
        <v>4262</v>
      </c>
      <c r="B23" s="988" t="s">
        <v>4562</v>
      </c>
      <c r="C23" s="988" t="s">
        <v>4260</v>
      </c>
      <c r="D23" s="988" t="s">
        <v>4561</v>
      </c>
      <c r="E23" s="987" t="s">
        <v>4983</v>
      </c>
      <c r="F23" s="988">
        <v>12203</v>
      </c>
    </row>
    <row r="24" spans="1:6" ht="15" x14ac:dyDescent="0.15">
      <c r="A24" s="988" t="s">
        <v>4262</v>
      </c>
      <c r="B24" s="988" t="s">
        <v>4560</v>
      </c>
      <c r="C24" s="988" t="s">
        <v>4260</v>
      </c>
      <c r="D24" s="988" t="s">
        <v>4559</v>
      </c>
      <c r="E24" s="987" t="s">
        <v>4984</v>
      </c>
      <c r="F24" s="988">
        <v>12211</v>
      </c>
    </row>
    <row r="25" spans="1:6" ht="15" x14ac:dyDescent="0.15">
      <c r="A25" s="988" t="s">
        <v>4262</v>
      </c>
      <c r="B25" s="988" t="s">
        <v>4558</v>
      </c>
      <c r="C25" s="988" t="s">
        <v>4260</v>
      </c>
      <c r="D25" s="988" t="s">
        <v>4557</v>
      </c>
      <c r="E25" s="987" t="s">
        <v>4985</v>
      </c>
      <c r="F25" s="988">
        <v>12220</v>
      </c>
    </row>
    <row r="26" spans="1:6" ht="15" x14ac:dyDescent="0.15">
      <c r="A26" s="988" t="s">
        <v>4262</v>
      </c>
      <c r="B26" s="988" t="s">
        <v>4556</v>
      </c>
      <c r="C26" s="988" t="s">
        <v>4260</v>
      </c>
      <c r="D26" s="988" t="s">
        <v>4555</v>
      </c>
      <c r="E26" s="987" t="s">
        <v>4986</v>
      </c>
      <c r="F26" s="988">
        <v>12238</v>
      </c>
    </row>
    <row r="27" spans="1:6" ht="15" x14ac:dyDescent="0.15">
      <c r="A27" s="988" t="s">
        <v>4262</v>
      </c>
      <c r="B27" s="988" t="s">
        <v>4554</v>
      </c>
      <c r="C27" s="988" t="s">
        <v>4260</v>
      </c>
      <c r="D27" s="988" t="s">
        <v>4553</v>
      </c>
      <c r="E27" s="987" t="s">
        <v>4987</v>
      </c>
      <c r="F27" s="988">
        <v>12246</v>
      </c>
    </row>
    <row r="28" spans="1:6" ht="15" x14ac:dyDescent="0.15">
      <c r="A28" s="988" t="s">
        <v>4262</v>
      </c>
      <c r="B28" s="988" t="s">
        <v>4552</v>
      </c>
      <c r="C28" s="988" t="s">
        <v>4260</v>
      </c>
      <c r="D28" s="988" t="s">
        <v>4551</v>
      </c>
      <c r="E28" s="987" t="s">
        <v>4988</v>
      </c>
      <c r="F28" s="988">
        <v>12254</v>
      </c>
    </row>
    <row r="29" spans="1:6" ht="15" x14ac:dyDescent="0.15">
      <c r="A29" s="988" t="s">
        <v>4262</v>
      </c>
      <c r="B29" s="988" t="s">
        <v>4550</v>
      </c>
      <c r="C29" s="988" t="s">
        <v>4260</v>
      </c>
      <c r="D29" s="988" t="s">
        <v>4549</v>
      </c>
      <c r="E29" s="987" t="s">
        <v>4989</v>
      </c>
      <c r="F29" s="988">
        <v>12262</v>
      </c>
    </row>
    <row r="30" spans="1:6" ht="15" x14ac:dyDescent="0.15">
      <c r="A30" s="988" t="s">
        <v>4262</v>
      </c>
      <c r="B30" s="988" t="s">
        <v>4548</v>
      </c>
      <c r="C30" s="988" t="s">
        <v>4260</v>
      </c>
      <c r="D30" s="988" t="s">
        <v>4547</v>
      </c>
      <c r="E30" s="987" t="s">
        <v>4990</v>
      </c>
      <c r="F30" s="988">
        <v>12271</v>
      </c>
    </row>
    <row r="31" spans="1:6" ht="15" x14ac:dyDescent="0.15">
      <c r="A31" s="988" t="s">
        <v>4262</v>
      </c>
      <c r="B31" s="988" t="s">
        <v>4546</v>
      </c>
      <c r="C31" s="988" t="s">
        <v>4260</v>
      </c>
      <c r="D31" s="988" t="s">
        <v>4545</v>
      </c>
      <c r="E31" s="987" t="s">
        <v>4991</v>
      </c>
      <c r="F31" s="988">
        <v>12289</v>
      </c>
    </row>
    <row r="32" spans="1:6" ht="15" x14ac:dyDescent="0.15">
      <c r="A32" s="988" t="s">
        <v>4262</v>
      </c>
      <c r="B32" s="988" t="s">
        <v>4544</v>
      </c>
      <c r="C32" s="988" t="s">
        <v>4260</v>
      </c>
      <c r="D32" s="988" t="s">
        <v>4543</v>
      </c>
      <c r="E32" s="987" t="s">
        <v>4992</v>
      </c>
      <c r="F32" s="988">
        <v>12297</v>
      </c>
    </row>
    <row r="33" spans="1:6" ht="15" x14ac:dyDescent="0.15">
      <c r="A33" s="988" t="s">
        <v>4262</v>
      </c>
      <c r="B33" s="988" t="s">
        <v>4542</v>
      </c>
      <c r="C33" s="988" t="s">
        <v>4260</v>
      </c>
      <c r="D33" s="988" t="s">
        <v>4541</v>
      </c>
      <c r="E33" s="987" t="s">
        <v>4993</v>
      </c>
      <c r="F33" s="988">
        <v>12301</v>
      </c>
    </row>
    <row r="34" spans="1:6" ht="15" x14ac:dyDescent="0.15">
      <c r="A34" s="988" t="s">
        <v>4262</v>
      </c>
      <c r="B34" s="988" t="s">
        <v>4540</v>
      </c>
      <c r="C34" s="988" t="s">
        <v>4260</v>
      </c>
      <c r="D34" s="988" t="s">
        <v>4539</v>
      </c>
      <c r="E34" s="987" t="s">
        <v>4994</v>
      </c>
      <c r="F34" s="988">
        <v>12319</v>
      </c>
    </row>
    <row r="35" spans="1:6" ht="15" x14ac:dyDescent="0.15">
      <c r="A35" s="988" t="s">
        <v>4262</v>
      </c>
      <c r="B35" s="988" t="s">
        <v>3910</v>
      </c>
      <c r="C35" s="988" t="s">
        <v>4260</v>
      </c>
      <c r="D35" s="988" t="s">
        <v>3909</v>
      </c>
      <c r="E35" s="987" t="s">
        <v>4995</v>
      </c>
      <c r="F35" s="988">
        <v>12335</v>
      </c>
    </row>
    <row r="36" spans="1:6" ht="15" x14ac:dyDescent="0.15">
      <c r="A36" s="988" t="s">
        <v>4262</v>
      </c>
      <c r="B36" s="988" t="s">
        <v>4538</v>
      </c>
      <c r="C36" s="988" t="s">
        <v>4260</v>
      </c>
      <c r="D36" s="988" t="s">
        <v>4537</v>
      </c>
      <c r="E36" s="987" t="s">
        <v>4996</v>
      </c>
      <c r="F36" s="988">
        <v>12343</v>
      </c>
    </row>
    <row r="37" spans="1:6" ht="15" x14ac:dyDescent="0.15">
      <c r="A37" s="988" t="s">
        <v>4262</v>
      </c>
      <c r="B37" s="988" t="s">
        <v>4536</v>
      </c>
      <c r="C37" s="988" t="s">
        <v>4260</v>
      </c>
      <c r="D37" s="988" t="s">
        <v>4535</v>
      </c>
      <c r="E37" s="987" t="s">
        <v>4997</v>
      </c>
      <c r="F37" s="988">
        <v>12351</v>
      </c>
    </row>
    <row r="38" spans="1:6" ht="15" x14ac:dyDescent="0.15">
      <c r="A38" s="988" t="s">
        <v>4262</v>
      </c>
      <c r="B38" s="988" t="s">
        <v>4534</v>
      </c>
      <c r="C38" s="988" t="s">
        <v>4260</v>
      </c>
      <c r="D38" s="988" t="s">
        <v>3018</v>
      </c>
      <c r="E38" s="987" t="s">
        <v>4998</v>
      </c>
      <c r="F38" s="988">
        <v>12360</v>
      </c>
    </row>
    <row r="39" spans="1:6" ht="15" x14ac:dyDescent="0.15">
      <c r="A39" s="988" t="s">
        <v>4262</v>
      </c>
      <c r="B39" s="988" t="s">
        <v>4533</v>
      </c>
      <c r="C39" s="988" t="s">
        <v>4260</v>
      </c>
      <c r="D39" s="988" t="s">
        <v>4532</v>
      </c>
      <c r="E39" s="987" t="s">
        <v>4999</v>
      </c>
      <c r="F39" s="988">
        <v>13030</v>
      </c>
    </row>
    <row r="40" spans="1:6" ht="15" x14ac:dyDescent="0.15">
      <c r="A40" s="988" t="s">
        <v>4262</v>
      </c>
      <c r="B40" s="988" t="s">
        <v>4531</v>
      </c>
      <c r="C40" s="988" t="s">
        <v>4260</v>
      </c>
      <c r="D40" s="988" t="s">
        <v>4530</v>
      </c>
      <c r="E40" s="987" t="s">
        <v>5000</v>
      </c>
      <c r="F40" s="988">
        <v>13048</v>
      </c>
    </row>
    <row r="41" spans="1:6" ht="15" x14ac:dyDescent="0.15">
      <c r="A41" s="988" t="s">
        <v>4262</v>
      </c>
      <c r="B41" s="988" t="s">
        <v>1795</v>
      </c>
      <c r="C41" s="988" t="s">
        <v>4260</v>
      </c>
      <c r="D41" s="988" t="s">
        <v>4529</v>
      </c>
      <c r="E41" s="987" t="s">
        <v>5001</v>
      </c>
      <c r="F41" s="988">
        <v>13315</v>
      </c>
    </row>
    <row r="42" spans="1:6" ht="15" x14ac:dyDescent="0.15">
      <c r="A42" s="988" t="s">
        <v>4262</v>
      </c>
      <c r="B42" s="988" t="s">
        <v>4528</v>
      </c>
      <c r="C42" s="988" t="s">
        <v>4260</v>
      </c>
      <c r="D42" s="988" t="s">
        <v>4527</v>
      </c>
      <c r="E42" s="987" t="s">
        <v>5002</v>
      </c>
      <c r="F42" s="988">
        <v>13323</v>
      </c>
    </row>
    <row r="43" spans="1:6" ht="15" x14ac:dyDescent="0.15">
      <c r="A43" s="988" t="s">
        <v>4262</v>
      </c>
      <c r="B43" s="988" t="s">
        <v>4526</v>
      </c>
      <c r="C43" s="988" t="s">
        <v>4260</v>
      </c>
      <c r="D43" s="988" t="s">
        <v>4525</v>
      </c>
      <c r="E43" s="987" t="s">
        <v>5003</v>
      </c>
      <c r="F43" s="988">
        <v>13331</v>
      </c>
    </row>
    <row r="44" spans="1:6" ht="15" x14ac:dyDescent="0.15">
      <c r="A44" s="988" t="s">
        <v>4262</v>
      </c>
      <c r="B44" s="988" t="s">
        <v>4524</v>
      </c>
      <c r="C44" s="988" t="s">
        <v>4260</v>
      </c>
      <c r="D44" s="988" t="s">
        <v>4523</v>
      </c>
      <c r="E44" s="987" t="s">
        <v>5004</v>
      </c>
      <c r="F44" s="988">
        <v>13340</v>
      </c>
    </row>
    <row r="45" spans="1:6" ht="15" x14ac:dyDescent="0.15">
      <c r="A45" s="988" t="s">
        <v>4262</v>
      </c>
      <c r="B45" s="988" t="s">
        <v>4522</v>
      </c>
      <c r="C45" s="988" t="s">
        <v>4260</v>
      </c>
      <c r="D45" s="988" t="s">
        <v>4521</v>
      </c>
      <c r="E45" s="987" t="s">
        <v>5005</v>
      </c>
      <c r="F45" s="988">
        <v>13374</v>
      </c>
    </row>
    <row r="46" spans="1:6" ht="15" x14ac:dyDescent="0.15">
      <c r="A46" s="988" t="s">
        <v>4262</v>
      </c>
      <c r="B46" s="988" t="s">
        <v>4520</v>
      </c>
      <c r="C46" s="988" t="s">
        <v>4260</v>
      </c>
      <c r="D46" s="988" t="s">
        <v>4519</v>
      </c>
      <c r="E46" s="987" t="s">
        <v>5006</v>
      </c>
      <c r="F46" s="988">
        <v>13439</v>
      </c>
    </row>
    <row r="47" spans="1:6" ht="15" x14ac:dyDescent="0.15">
      <c r="A47" s="988" t="s">
        <v>4262</v>
      </c>
      <c r="B47" s="988" t="s">
        <v>2677</v>
      </c>
      <c r="C47" s="988" t="s">
        <v>4260</v>
      </c>
      <c r="D47" s="988" t="s">
        <v>2675</v>
      </c>
      <c r="E47" s="987" t="s">
        <v>5007</v>
      </c>
      <c r="F47" s="988">
        <v>13455</v>
      </c>
    </row>
    <row r="48" spans="1:6" ht="15" x14ac:dyDescent="0.15">
      <c r="A48" s="988" t="s">
        <v>4262</v>
      </c>
      <c r="B48" s="988" t="s">
        <v>4518</v>
      </c>
      <c r="C48" s="988" t="s">
        <v>4260</v>
      </c>
      <c r="D48" s="988" t="s">
        <v>4517</v>
      </c>
      <c r="E48" s="987" t="s">
        <v>5008</v>
      </c>
      <c r="F48" s="988">
        <v>13463</v>
      </c>
    </row>
    <row r="49" spans="1:6" ht="15" x14ac:dyDescent="0.15">
      <c r="A49" s="988" t="s">
        <v>4262</v>
      </c>
      <c r="B49" s="988" t="s">
        <v>4516</v>
      </c>
      <c r="C49" s="988" t="s">
        <v>4260</v>
      </c>
      <c r="D49" s="988" t="s">
        <v>4515</v>
      </c>
      <c r="E49" s="987" t="s">
        <v>5009</v>
      </c>
      <c r="F49" s="988">
        <v>13471</v>
      </c>
    </row>
    <row r="50" spans="1:6" ht="15" x14ac:dyDescent="0.15">
      <c r="A50" s="988" t="s">
        <v>4262</v>
      </c>
      <c r="B50" s="988" t="s">
        <v>4514</v>
      </c>
      <c r="C50" s="988" t="s">
        <v>4260</v>
      </c>
      <c r="D50" s="988" t="s">
        <v>4379</v>
      </c>
      <c r="E50" s="987" t="s">
        <v>5010</v>
      </c>
      <c r="F50" s="988">
        <v>13617</v>
      </c>
    </row>
    <row r="51" spans="1:6" ht="15" x14ac:dyDescent="0.15">
      <c r="A51" s="988" t="s">
        <v>4262</v>
      </c>
      <c r="B51" s="988" t="s">
        <v>4513</v>
      </c>
      <c r="C51" s="988" t="s">
        <v>4260</v>
      </c>
      <c r="D51" s="988" t="s">
        <v>4512</v>
      </c>
      <c r="E51" s="987" t="s">
        <v>5011</v>
      </c>
      <c r="F51" s="988">
        <v>13625</v>
      </c>
    </row>
    <row r="52" spans="1:6" ht="15" x14ac:dyDescent="0.15">
      <c r="A52" s="988" t="s">
        <v>4262</v>
      </c>
      <c r="B52" s="988" t="s">
        <v>4511</v>
      </c>
      <c r="C52" s="988" t="s">
        <v>4260</v>
      </c>
      <c r="D52" s="988" t="s">
        <v>4510</v>
      </c>
      <c r="E52" s="987" t="s">
        <v>5012</v>
      </c>
      <c r="F52" s="988">
        <v>13633</v>
      </c>
    </row>
    <row r="53" spans="1:6" ht="15" x14ac:dyDescent="0.15">
      <c r="A53" s="988" t="s">
        <v>4262</v>
      </c>
      <c r="B53" s="988" t="s">
        <v>4509</v>
      </c>
      <c r="C53" s="988" t="s">
        <v>4260</v>
      </c>
      <c r="D53" s="988" t="s">
        <v>4508</v>
      </c>
      <c r="E53" s="987" t="s">
        <v>5013</v>
      </c>
      <c r="F53" s="988">
        <v>13641</v>
      </c>
    </row>
    <row r="54" spans="1:6" ht="15" x14ac:dyDescent="0.15">
      <c r="A54" s="988" t="s">
        <v>4262</v>
      </c>
      <c r="B54" s="988" t="s">
        <v>4507</v>
      </c>
      <c r="C54" s="988" t="s">
        <v>4260</v>
      </c>
      <c r="D54" s="988" t="s">
        <v>4506</v>
      </c>
      <c r="E54" s="987" t="s">
        <v>5014</v>
      </c>
      <c r="F54" s="988">
        <v>13676</v>
      </c>
    </row>
    <row r="55" spans="1:6" ht="15" x14ac:dyDescent="0.15">
      <c r="A55" s="988" t="s">
        <v>4262</v>
      </c>
      <c r="B55" s="988" t="s">
        <v>4505</v>
      </c>
      <c r="C55" s="988" t="s">
        <v>4260</v>
      </c>
      <c r="D55" s="988" t="s">
        <v>5015</v>
      </c>
      <c r="E55" s="987" t="s">
        <v>5016</v>
      </c>
      <c r="F55" s="988">
        <v>13706</v>
      </c>
    </row>
    <row r="56" spans="1:6" ht="15" x14ac:dyDescent="0.15">
      <c r="A56" s="988" t="s">
        <v>4262</v>
      </c>
      <c r="B56" s="988" t="s">
        <v>4504</v>
      </c>
      <c r="C56" s="988" t="s">
        <v>4260</v>
      </c>
      <c r="D56" s="988" t="s">
        <v>5017</v>
      </c>
      <c r="E56" s="987" t="s">
        <v>5018</v>
      </c>
      <c r="F56" s="988">
        <v>13714</v>
      </c>
    </row>
    <row r="57" spans="1:6" ht="15" x14ac:dyDescent="0.15">
      <c r="A57" s="988" t="s">
        <v>4262</v>
      </c>
      <c r="B57" s="988" t="s">
        <v>4503</v>
      </c>
      <c r="C57" s="988" t="s">
        <v>4260</v>
      </c>
      <c r="D57" s="988" t="s">
        <v>4502</v>
      </c>
      <c r="E57" s="987" t="s">
        <v>5019</v>
      </c>
      <c r="F57" s="988">
        <v>13919</v>
      </c>
    </row>
    <row r="58" spans="1:6" ht="15" x14ac:dyDescent="0.15">
      <c r="A58" s="988" t="s">
        <v>4262</v>
      </c>
      <c r="B58" s="988" t="s">
        <v>4501</v>
      </c>
      <c r="C58" s="988" t="s">
        <v>4260</v>
      </c>
      <c r="D58" s="988" t="s">
        <v>4500</v>
      </c>
      <c r="E58" s="987" t="s">
        <v>5020</v>
      </c>
      <c r="F58" s="988">
        <v>13927</v>
      </c>
    </row>
    <row r="59" spans="1:6" ht="15" x14ac:dyDescent="0.15">
      <c r="A59" s="988" t="s">
        <v>4262</v>
      </c>
      <c r="B59" s="988" t="s">
        <v>4499</v>
      </c>
      <c r="C59" s="988" t="s">
        <v>4260</v>
      </c>
      <c r="D59" s="988" t="s">
        <v>4498</v>
      </c>
      <c r="E59" s="987" t="s">
        <v>5021</v>
      </c>
      <c r="F59" s="988">
        <v>13935</v>
      </c>
    </row>
    <row r="60" spans="1:6" ht="15" x14ac:dyDescent="0.15">
      <c r="A60" s="988" t="s">
        <v>4262</v>
      </c>
      <c r="B60" s="988" t="s">
        <v>4497</v>
      </c>
      <c r="C60" s="988" t="s">
        <v>4260</v>
      </c>
      <c r="D60" s="988" t="s">
        <v>4496</v>
      </c>
      <c r="E60" s="987" t="s">
        <v>5022</v>
      </c>
      <c r="F60" s="988">
        <v>13943</v>
      </c>
    </row>
    <row r="61" spans="1:6" ht="15" x14ac:dyDescent="0.15">
      <c r="A61" s="988" t="s">
        <v>4262</v>
      </c>
      <c r="B61" s="988" t="s">
        <v>4495</v>
      </c>
      <c r="C61" s="988" t="s">
        <v>4260</v>
      </c>
      <c r="D61" s="988" t="s">
        <v>4494</v>
      </c>
      <c r="E61" s="987" t="s">
        <v>5023</v>
      </c>
      <c r="F61" s="988">
        <v>13951</v>
      </c>
    </row>
    <row r="62" spans="1:6" ht="15" x14ac:dyDescent="0.15">
      <c r="A62" s="988" t="s">
        <v>4262</v>
      </c>
      <c r="B62" s="988" t="s">
        <v>4493</v>
      </c>
      <c r="C62" s="988" t="s">
        <v>4260</v>
      </c>
      <c r="D62" s="988" t="s">
        <v>4492</v>
      </c>
      <c r="E62" s="987" t="s">
        <v>5024</v>
      </c>
      <c r="F62" s="988">
        <v>13960</v>
      </c>
    </row>
    <row r="63" spans="1:6" ht="15" x14ac:dyDescent="0.15">
      <c r="A63" s="988" t="s">
        <v>4262</v>
      </c>
      <c r="B63" s="988" t="s">
        <v>4491</v>
      </c>
      <c r="C63" s="988" t="s">
        <v>4260</v>
      </c>
      <c r="D63" s="988" t="s">
        <v>4490</v>
      </c>
      <c r="E63" s="987" t="s">
        <v>5025</v>
      </c>
      <c r="F63" s="988">
        <v>13978</v>
      </c>
    </row>
    <row r="64" spans="1:6" ht="15" x14ac:dyDescent="0.15">
      <c r="A64" s="988" t="s">
        <v>4262</v>
      </c>
      <c r="B64" s="988" t="s">
        <v>4489</v>
      </c>
      <c r="C64" s="988" t="s">
        <v>4260</v>
      </c>
      <c r="D64" s="988" t="s">
        <v>4488</v>
      </c>
      <c r="E64" s="987" t="s">
        <v>5026</v>
      </c>
      <c r="F64" s="988">
        <v>13986</v>
      </c>
    </row>
    <row r="65" spans="1:6" ht="15" x14ac:dyDescent="0.15">
      <c r="A65" s="988" t="s">
        <v>4262</v>
      </c>
      <c r="B65" s="988" t="s">
        <v>4487</v>
      </c>
      <c r="C65" s="988" t="s">
        <v>4260</v>
      </c>
      <c r="D65" s="988" t="s">
        <v>4486</v>
      </c>
      <c r="E65" s="987" t="s">
        <v>5027</v>
      </c>
      <c r="F65" s="988">
        <v>13994</v>
      </c>
    </row>
    <row r="66" spans="1:6" ht="15" x14ac:dyDescent="0.15">
      <c r="A66" s="988" t="s">
        <v>4262</v>
      </c>
      <c r="B66" s="988" t="s">
        <v>4485</v>
      </c>
      <c r="C66" s="988" t="s">
        <v>4260</v>
      </c>
      <c r="D66" s="988" t="s">
        <v>4484</v>
      </c>
      <c r="E66" s="987" t="s">
        <v>5028</v>
      </c>
      <c r="F66" s="988">
        <v>14001</v>
      </c>
    </row>
    <row r="67" spans="1:6" ht="15" x14ac:dyDescent="0.15">
      <c r="A67" s="988" t="s">
        <v>4262</v>
      </c>
      <c r="B67" s="988" t="s">
        <v>4483</v>
      </c>
      <c r="C67" s="988" t="s">
        <v>4260</v>
      </c>
      <c r="D67" s="988" t="s">
        <v>4482</v>
      </c>
      <c r="E67" s="987" t="s">
        <v>5029</v>
      </c>
      <c r="F67" s="988">
        <v>14010</v>
      </c>
    </row>
    <row r="68" spans="1:6" ht="15" x14ac:dyDescent="0.15">
      <c r="A68" s="988" t="s">
        <v>4262</v>
      </c>
      <c r="B68" s="988" t="s">
        <v>4481</v>
      </c>
      <c r="C68" s="988" t="s">
        <v>4260</v>
      </c>
      <c r="D68" s="988" t="s">
        <v>4480</v>
      </c>
      <c r="E68" s="987" t="s">
        <v>5030</v>
      </c>
      <c r="F68" s="988">
        <v>14028</v>
      </c>
    </row>
    <row r="69" spans="1:6" ht="15" x14ac:dyDescent="0.15">
      <c r="A69" s="988" t="s">
        <v>4262</v>
      </c>
      <c r="B69" s="988" t="s">
        <v>4479</v>
      </c>
      <c r="C69" s="988" t="s">
        <v>4260</v>
      </c>
      <c r="D69" s="988" t="s">
        <v>4478</v>
      </c>
      <c r="E69" s="987" t="s">
        <v>5031</v>
      </c>
      <c r="F69" s="988">
        <v>14036</v>
      </c>
    </row>
    <row r="70" spans="1:6" ht="15" x14ac:dyDescent="0.15">
      <c r="A70" s="988" t="s">
        <v>4262</v>
      </c>
      <c r="B70" s="988" t="s">
        <v>4477</v>
      </c>
      <c r="C70" s="988" t="s">
        <v>4260</v>
      </c>
      <c r="D70" s="988" t="s">
        <v>4476</v>
      </c>
      <c r="E70" s="987" t="s">
        <v>5032</v>
      </c>
      <c r="F70" s="988">
        <v>14044</v>
      </c>
    </row>
    <row r="71" spans="1:6" ht="15" x14ac:dyDescent="0.15">
      <c r="A71" s="988" t="s">
        <v>4262</v>
      </c>
      <c r="B71" s="988" t="s">
        <v>4475</v>
      </c>
      <c r="C71" s="988" t="s">
        <v>4260</v>
      </c>
      <c r="D71" s="988" t="s">
        <v>4474</v>
      </c>
      <c r="E71" s="987" t="s">
        <v>5033</v>
      </c>
      <c r="F71" s="988">
        <v>14052</v>
      </c>
    </row>
    <row r="72" spans="1:6" ht="15" x14ac:dyDescent="0.15">
      <c r="A72" s="988" t="s">
        <v>4262</v>
      </c>
      <c r="B72" s="988" t="s">
        <v>4473</v>
      </c>
      <c r="C72" s="988" t="s">
        <v>4260</v>
      </c>
      <c r="D72" s="988" t="s">
        <v>4472</v>
      </c>
      <c r="E72" s="987" t="s">
        <v>5034</v>
      </c>
      <c r="F72" s="988">
        <v>14061</v>
      </c>
    </row>
    <row r="73" spans="1:6" ht="15" x14ac:dyDescent="0.15">
      <c r="A73" s="988" t="s">
        <v>4262</v>
      </c>
      <c r="B73" s="988" t="s">
        <v>4471</v>
      </c>
      <c r="C73" s="988" t="s">
        <v>4260</v>
      </c>
      <c r="D73" s="988" t="s">
        <v>4470</v>
      </c>
      <c r="E73" s="987" t="s">
        <v>5035</v>
      </c>
      <c r="F73" s="988">
        <v>14079</v>
      </c>
    </row>
    <row r="74" spans="1:6" ht="15" x14ac:dyDescent="0.15">
      <c r="A74" s="988" t="s">
        <v>4262</v>
      </c>
      <c r="B74" s="988" t="s">
        <v>4469</v>
      </c>
      <c r="C74" s="988" t="s">
        <v>4260</v>
      </c>
      <c r="D74" s="988" t="s">
        <v>4468</v>
      </c>
      <c r="E74" s="987" t="s">
        <v>5036</v>
      </c>
      <c r="F74" s="988">
        <v>14087</v>
      </c>
    </row>
    <row r="75" spans="1:6" ht="15" x14ac:dyDescent="0.15">
      <c r="A75" s="988" t="s">
        <v>4262</v>
      </c>
      <c r="B75" s="988" t="s">
        <v>4467</v>
      </c>
      <c r="C75" s="988" t="s">
        <v>4260</v>
      </c>
      <c r="D75" s="988" t="s">
        <v>4466</v>
      </c>
      <c r="E75" s="987" t="s">
        <v>5037</v>
      </c>
      <c r="F75" s="988">
        <v>14095</v>
      </c>
    </row>
    <row r="76" spans="1:6" ht="15" x14ac:dyDescent="0.15">
      <c r="A76" s="988" t="s">
        <v>4262</v>
      </c>
      <c r="B76" s="988" t="s">
        <v>4465</v>
      </c>
      <c r="C76" s="988" t="s">
        <v>4260</v>
      </c>
      <c r="D76" s="988" t="s">
        <v>4464</v>
      </c>
      <c r="E76" s="987" t="s">
        <v>5038</v>
      </c>
      <c r="F76" s="988">
        <v>14231</v>
      </c>
    </row>
    <row r="77" spans="1:6" ht="15" x14ac:dyDescent="0.15">
      <c r="A77" s="988" t="s">
        <v>4262</v>
      </c>
      <c r="B77" s="988" t="s">
        <v>4463</v>
      </c>
      <c r="C77" s="988" t="s">
        <v>4260</v>
      </c>
      <c r="D77" s="988" t="s">
        <v>4462</v>
      </c>
      <c r="E77" s="987" t="s">
        <v>5039</v>
      </c>
      <c r="F77" s="988">
        <v>14249</v>
      </c>
    </row>
    <row r="78" spans="1:6" ht="15" x14ac:dyDescent="0.15">
      <c r="A78" s="988" t="s">
        <v>4262</v>
      </c>
      <c r="B78" s="988" t="s">
        <v>4461</v>
      </c>
      <c r="C78" s="988" t="s">
        <v>4260</v>
      </c>
      <c r="D78" s="988" t="s">
        <v>4460</v>
      </c>
      <c r="E78" s="987" t="s">
        <v>5040</v>
      </c>
      <c r="F78" s="988">
        <v>14257</v>
      </c>
    </row>
    <row r="79" spans="1:6" ht="15" x14ac:dyDescent="0.15">
      <c r="A79" s="988" t="s">
        <v>4262</v>
      </c>
      <c r="B79" s="988" t="s">
        <v>4459</v>
      </c>
      <c r="C79" s="988" t="s">
        <v>4260</v>
      </c>
      <c r="D79" s="988" t="s">
        <v>4458</v>
      </c>
      <c r="E79" s="987" t="s">
        <v>5041</v>
      </c>
      <c r="F79" s="988">
        <v>14273</v>
      </c>
    </row>
    <row r="80" spans="1:6" ht="15" x14ac:dyDescent="0.15">
      <c r="A80" s="988" t="s">
        <v>4262</v>
      </c>
      <c r="B80" s="988" t="s">
        <v>4457</v>
      </c>
      <c r="C80" s="988" t="s">
        <v>4260</v>
      </c>
      <c r="D80" s="988" t="s">
        <v>4456</v>
      </c>
      <c r="E80" s="987" t="s">
        <v>5042</v>
      </c>
      <c r="F80" s="988">
        <v>14281</v>
      </c>
    </row>
    <row r="81" spans="1:6" ht="15" x14ac:dyDescent="0.15">
      <c r="A81" s="988" t="s">
        <v>4262</v>
      </c>
      <c r="B81" s="988" t="s">
        <v>4455</v>
      </c>
      <c r="C81" s="988" t="s">
        <v>4260</v>
      </c>
      <c r="D81" s="988" t="s">
        <v>4454</v>
      </c>
      <c r="E81" s="987" t="s">
        <v>5043</v>
      </c>
      <c r="F81" s="988">
        <v>14290</v>
      </c>
    </row>
    <row r="82" spans="1:6" ht="15" x14ac:dyDescent="0.15">
      <c r="A82" s="988" t="s">
        <v>4262</v>
      </c>
      <c r="B82" s="988" t="s">
        <v>4453</v>
      </c>
      <c r="C82" s="988" t="s">
        <v>4260</v>
      </c>
      <c r="D82" s="988" t="s">
        <v>4452</v>
      </c>
      <c r="E82" s="987" t="s">
        <v>5044</v>
      </c>
      <c r="F82" s="988">
        <v>14303</v>
      </c>
    </row>
    <row r="83" spans="1:6" ht="15" x14ac:dyDescent="0.15">
      <c r="A83" s="988" t="s">
        <v>4262</v>
      </c>
      <c r="B83" s="988" t="s">
        <v>4451</v>
      </c>
      <c r="C83" s="988" t="s">
        <v>4260</v>
      </c>
      <c r="D83" s="988" t="s">
        <v>4450</v>
      </c>
      <c r="E83" s="987" t="s">
        <v>5045</v>
      </c>
      <c r="F83" s="988">
        <v>14311</v>
      </c>
    </row>
    <row r="84" spans="1:6" ht="15" x14ac:dyDescent="0.15">
      <c r="A84" s="988" t="s">
        <v>4262</v>
      </c>
      <c r="B84" s="988" t="s">
        <v>4449</v>
      </c>
      <c r="C84" s="988" t="s">
        <v>4260</v>
      </c>
      <c r="D84" s="988" t="s">
        <v>4448</v>
      </c>
      <c r="E84" s="987" t="s">
        <v>5046</v>
      </c>
      <c r="F84" s="988">
        <v>14320</v>
      </c>
    </row>
    <row r="85" spans="1:6" ht="15" x14ac:dyDescent="0.15">
      <c r="A85" s="988" t="s">
        <v>4262</v>
      </c>
      <c r="B85" s="988" t="s">
        <v>4447</v>
      </c>
      <c r="C85" s="988" t="s">
        <v>4260</v>
      </c>
      <c r="D85" s="988" t="s">
        <v>4446</v>
      </c>
      <c r="E85" s="987" t="s">
        <v>5047</v>
      </c>
      <c r="F85" s="988">
        <v>14338</v>
      </c>
    </row>
    <row r="86" spans="1:6" ht="15" x14ac:dyDescent="0.15">
      <c r="A86" s="988" t="s">
        <v>4262</v>
      </c>
      <c r="B86" s="988" t="s">
        <v>4445</v>
      </c>
      <c r="C86" s="988" t="s">
        <v>4260</v>
      </c>
      <c r="D86" s="988" t="s">
        <v>4444</v>
      </c>
      <c r="E86" s="987" t="s">
        <v>5048</v>
      </c>
      <c r="F86" s="988">
        <v>14346</v>
      </c>
    </row>
    <row r="87" spans="1:6" ht="15" x14ac:dyDescent="0.15">
      <c r="A87" s="988" t="s">
        <v>4262</v>
      </c>
      <c r="B87" s="988" t="s">
        <v>4443</v>
      </c>
      <c r="C87" s="988" t="s">
        <v>4260</v>
      </c>
      <c r="D87" s="988" t="s">
        <v>4442</v>
      </c>
      <c r="E87" s="987" t="s">
        <v>5049</v>
      </c>
      <c r="F87" s="988">
        <v>14362</v>
      </c>
    </row>
    <row r="88" spans="1:6" ht="15" x14ac:dyDescent="0.15">
      <c r="A88" s="988" t="s">
        <v>4262</v>
      </c>
      <c r="B88" s="988" t="s">
        <v>4441</v>
      </c>
      <c r="C88" s="988" t="s">
        <v>4260</v>
      </c>
      <c r="D88" s="988" t="s">
        <v>4440</v>
      </c>
      <c r="E88" s="987" t="s">
        <v>5050</v>
      </c>
      <c r="F88" s="988">
        <v>14371</v>
      </c>
    </row>
    <row r="89" spans="1:6" ht="15" x14ac:dyDescent="0.15">
      <c r="A89" s="988" t="s">
        <v>4262</v>
      </c>
      <c r="B89" s="988" t="s">
        <v>4439</v>
      </c>
      <c r="C89" s="988" t="s">
        <v>4260</v>
      </c>
      <c r="D89" s="988" t="s">
        <v>4438</v>
      </c>
      <c r="E89" s="987" t="s">
        <v>5051</v>
      </c>
      <c r="F89" s="988">
        <v>14389</v>
      </c>
    </row>
    <row r="90" spans="1:6" ht="15" x14ac:dyDescent="0.15">
      <c r="A90" s="988" t="s">
        <v>4262</v>
      </c>
      <c r="B90" s="988" t="s">
        <v>4437</v>
      </c>
      <c r="C90" s="988" t="s">
        <v>4260</v>
      </c>
      <c r="D90" s="988" t="s">
        <v>4436</v>
      </c>
      <c r="E90" s="987" t="s">
        <v>5052</v>
      </c>
      <c r="F90" s="988">
        <v>14524</v>
      </c>
    </row>
    <row r="91" spans="1:6" ht="15" x14ac:dyDescent="0.15">
      <c r="A91" s="988" t="s">
        <v>4262</v>
      </c>
      <c r="B91" s="988" t="s">
        <v>4435</v>
      </c>
      <c r="C91" s="988" t="s">
        <v>4260</v>
      </c>
      <c r="D91" s="988" t="s">
        <v>4434</v>
      </c>
      <c r="E91" s="987" t="s">
        <v>5053</v>
      </c>
      <c r="F91" s="988">
        <v>14532</v>
      </c>
    </row>
    <row r="92" spans="1:6" ht="15" x14ac:dyDescent="0.15">
      <c r="A92" s="988" t="s">
        <v>4262</v>
      </c>
      <c r="B92" s="988" t="s">
        <v>4433</v>
      </c>
      <c r="C92" s="988" t="s">
        <v>4260</v>
      </c>
      <c r="D92" s="988" t="s">
        <v>4432</v>
      </c>
      <c r="E92" s="987" t="s">
        <v>5054</v>
      </c>
      <c r="F92" s="988">
        <v>14541</v>
      </c>
    </row>
    <row r="93" spans="1:6" ht="15" x14ac:dyDescent="0.15">
      <c r="A93" s="988" t="s">
        <v>4262</v>
      </c>
      <c r="B93" s="988" t="s">
        <v>4431</v>
      </c>
      <c r="C93" s="988" t="s">
        <v>4260</v>
      </c>
      <c r="D93" s="988" t="s">
        <v>4430</v>
      </c>
      <c r="E93" s="987" t="s">
        <v>5055</v>
      </c>
      <c r="F93" s="988">
        <v>14559</v>
      </c>
    </row>
    <row r="94" spans="1:6" ht="15" x14ac:dyDescent="0.15">
      <c r="A94" s="988" t="s">
        <v>4262</v>
      </c>
      <c r="B94" s="988" t="s">
        <v>4429</v>
      </c>
      <c r="C94" s="988" t="s">
        <v>4260</v>
      </c>
      <c r="D94" s="988" t="s">
        <v>4428</v>
      </c>
      <c r="E94" s="987" t="s">
        <v>5056</v>
      </c>
      <c r="F94" s="988">
        <v>14567</v>
      </c>
    </row>
    <row r="95" spans="1:6" ht="15" x14ac:dyDescent="0.15">
      <c r="A95" s="988" t="s">
        <v>4262</v>
      </c>
      <c r="B95" s="988" t="s">
        <v>4427</v>
      </c>
      <c r="C95" s="988" t="s">
        <v>4260</v>
      </c>
      <c r="D95" s="988" t="s">
        <v>2276</v>
      </c>
      <c r="E95" s="987" t="s">
        <v>5057</v>
      </c>
      <c r="F95" s="988">
        <v>14575</v>
      </c>
    </row>
    <row r="96" spans="1:6" ht="15" x14ac:dyDescent="0.15">
      <c r="A96" s="988" t="s">
        <v>4262</v>
      </c>
      <c r="B96" s="988" t="s">
        <v>4426</v>
      </c>
      <c r="C96" s="988" t="s">
        <v>4260</v>
      </c>
      <c r="D96" s="988" t="s">
        <v>4425</v>
      </c>
      <c r="E96" s="987" t="s">
        <v>5058</v>
      </c>
      <c r="F96" s="988">
        <v>14583</v>
      </c>
    </row>
    <row r="97" spans="1:6" ht="15" x14ac:dyDescent="0.15">
      <c r="A97" s="988" t="s">
        <v>4262</v>
      </c>
      <c r="B97" s="988" t="s">
        <v>4424</v>
      </c>
      <c r="C97" s="988" t="s">
        <v>4260</v>
      </c>
      <c r="D97" s="988" t="s">
        <v>4423</v>
      </c>
      <c r="E97" s="987" t="s">
        <v>5059</v>
      </c>
      <c r="F97" s="988">
        <v>14591</v>
      </c>
    </row>
    <row r="98" spans="1:6" ht="15" x14ac:dyDescent="0.15">
      <c r="A98" s="988" t="s">
        <v>4262</v>
      </c>
      <c r="B98" s="988" t="s">
        <v>4422</v>
      </c>
      <c r="C98" s="988" t="s">
        <v>4260</v>
      </c>
      <c r="D98" s="988" t="s">
        <v>4421</v>
      </c>
      <c r="E98" s="987" t="s">
        <v>5060</v>
      </c>
      <c r="F98" s="988">
        <v>14605</v>
      </c>
    </row>
    <row r="99" spans="1:6" ht="15" x14ac:dyDescent="0.15">
      <c r="A99" s="988" t="s">
        <v>4262</v>
      </c>
      <c r="B99" s="988" t="s">
        <v>4420</v>
      </c>
      <c r="C99" s="988" t="s">
        <v>4260</v>
      </c>
      <c r="D99" s="988" t="s">
        <v>4419</v>
      </c>
      <c r="E99" s="987" t="s">
        <v>5061</v>
      </c>
      <c r="F99" s="988">
        <v>14613</v>
      </c>
    </row>
    <row r="100" spans="1:6" ht="15" x14ac:dyDescent="0.15">
      <c r="A100" s="988" t="s">
        <v>4262</v>
      </c>
      <c r="B100" s="988" t="s">
        <v>4418</v>
      </c>
      <c r="C100" s="988" t="s">
        <v>4260</v>
      </c>
      <c r="D100" s="988" t="s">
        <v>4417</v>
      </c>
      <c r="E100" s="987" t="s">
        <v>5062</v>
      </c>
      <c r="F100" s="988">
        <v>14621</v>
      </c>
    </row>
    <row r="101" spans="1:6" ht="15" x14ac:dyDescent="0.15">
      <c r="A101" s="988" t="s">
        <v>4262</v>
      </c>
      <c r="B101" s="988" t="s">
        <v>4416</v>
      </c>
      <c r="C101" s="988" t="s">
        <v>4260</v>
      </c>
      <c r="D101" s="988" t="s">
        <v>4415</v>
      </c>
      <c r="E101" s="987" t="s">
        <v>5063</v>
      </c>
      <c r="F101" s="988">
        <v>14630</v>
      </c>
    </row>
    <row r="102" spans="1:6" ht="15" x14ac:dyDescent="0.15">
      <c r="A102" s="988" t="s">
        <v>4262</v>
      </c>
      <c r="B102" s="988" t="s">
        <v>4414</v>
      </c>
      <c r="C102" s="988" t="s">
        <v>4260</v>
      </c>
      <c r="D102" s="988" t="s">
        <v>4413</v>
      </c>
      <c r="E102" s="987" t="s">
        <v>5064</v>
      </c>
      <c r="F102" s="988">
        <v>14648</v>
      </c>
    </row>
    <row r="103" spans="1:6" ht="15" x14ac:dyDescent="0.15">
      <c r="A103" s="988" t="s">
        <v>4262</v>
      </c>
      <c r="B103" s="988" t="s">
        <v>4412</v>
      </c>
      <c r="C103" s="988" t="s">
        <v>4260</v>
      </c>
      <c r="D103" s="988" t="s">
        <v>4411</v>
      </c>
      <c r="E103" s="987" t="s">
        <v>5065</v>
      </c>
      <c r="F103" s="988">
        <v>14656</v>
      </c>
    </row>
    <row r="104" spans="1:6" ht="15" x14ac:dyDescent="0.15">
      <c r="A104" s="988" t="s">
        <v>4262</v>
      </c>
      <c r="B104" s="988" t="s">
        <v>4410</v>
      </c>
      <c r="C104" s="988" t="s">
        <v>4260</v>
      </c>
      <c r="D104" s="988" t="s">
        <v>4409</v>
      </c>
      <c r="E104" s="987" t="s">
        <v>5066</v>
      </c>
      <c r="F104" s="988">
        <v>14681</v>
      </c>
    </row>
    <row r="105" spans="1:6" ht="15" x14ac:dyDescent="0.15">
      <c r="A105" s="988" t="s">
        <v>4262</v>
      </c>
      <c r="B105" s="988" t="s">
        <v>4408</v>
      </c>
      <c r="C105" s="988" t="s">
        <v>4260</v>
      </c>
      <c r="D105" s="988" t="s">
        <v>4407</v>
      </c>
      <c r="E105" s="987" t="s">
        <v>5067</v>
      </c>
      <c r="F105" s="988">
        <v>14699</v>
      </c>
    </row>
    <row r="106" spans="1:6" ht="15" x14ac:dyDescent="0.15">
      <c r="A106" s="988" t="s">
        <v>4262</v>
      </c>
      <c r="B106" s="988" t="s">
        <v>4406</v>
      </c>
      <c r="C106" s="988" t="s">
        <v>4260</v>
      </c>
      <c r="D106" s="988" t="s">
        <v>4405</v>
      </c>
      <c r="E106" s="987" t="s">
        <v>5068</v>
      </c>
      <c r="F106" s="988">
        <v>14702</v>
      </c>
    </row>
    <row r="107" spans="1:6" ht="15" x14ac:dyDescent="0.15">
      <c r="A107" s="988" t="s">
        <v>4262</v>
      </c>
      <c r="B107" s="988" t="s">
        <v>4404</v>
      </c>
      <c r="C107" s="988" t="s">
        <v>4260</v>
      </c>
      <c r="D107" s="988" t="s">
        <v>4403</v>
      </c>
      <c r="E107" s="987" t="s">
        <v>5069</v>
      </c>
      <c r="F107" s="988">
        <v>14711</v>
      </c>
    </row>
    <row r="108" spans="1:6" ht="15" x14ac:dyDescent="0.15">
      <c r="A108" s="988" t="s">
        <v>4262</v>
      </c>
      <c r="B108" s="988" t="s">
        <v>4402</v>
      </c>
      <c r="C108" s="988" t="s">
        <v>4260</v>
      </c>
      <c r="D108" s="988" t="s">
        <v>4401</v>
      </c>
      <c r="E108" s="987" t="s">
        <v>5070</v>
      </c>
      <c r="F108" s="988">
        <v>14729</v>
      </c>
    </row>
    <row r="109" spans="1:6" ht="15" x14ac:dyDescent="0.15">
      <c r="A109" s="988" t="s">
        <v>4262</v>
      </c>
      <c r="B109" s="988" t="s">
        <v>4400</v>
      </c>
      <c r="C109" s="988" t="s">
        <v>4260</v>
      </c>
      <c r="D109" s="988" t="s">
        <v>4399</v>
      </c>
      <c r="E109" s="987" t="s">
        <v>5071</v>
      </c>
      <c r="F109" s="988">
        <v>14818</v>
      </c>
    </row>
    <row r="110" spans="1:6" ht="15" x14ac:dyDescent="0.15">
      <c r="A110" s="988" t="s">
        <v>4262</v>
      </c>
      <c r="B110" s="988" t="s">
        <v>4398</v>
      </c>
      <c r="C110" s="988" t="s">
        <v>4260</v>
      </c>
      <c r="D110" s="988" t="s">
        <v>4397</v>
      </c>
      <c r="E110" s="987" t="s">
        <v>5072</v>
      </c>
      <c r="F110" s="988">
        <v>14826</v>
      </c>
    </row>
    <row r="111" spans="1:6" ht="15" x14ac:dyDescent="0.15">
      <c r="A111" s="988" t="s">
        <v>4262</v>
      </c>
      <c r="B111" s="988" t="s">
        <v>4396</v>
      </c>
      <c r="C111" s="988" t="s">
        <v>4260</v>
      </c>
      <c r="D111" s="988" t="s">
        <v>4395</v>
      </c>
      <c r="E111" s="987" t="s">
        <v>5073</v>
      </c>
      <c r="F111" s="988">
        <v>14834</v>
      </c>
    </row>
    <row r="112" spans="1:6" ht="15" x14ac:dyDescent="0.15">
      <c r="A112" s="988" t="s">
        <v>4262</v>
      </c>
      <c r="B112" s="988" t="s">
        <v>4394</v>
      </c>
      <c r="C112" s="988" t="s">
        <v>4260</v>
      </c>
      <c r="D112" s="988" t="s">
        <v>4393</v>
      </c>
      <c r="E112" s="987" t="s">
        <v>5074</v>
      </c>
      <c r="F112" s="988">
        <v>14842</v>
      </c>
    </row>
    <row r="113" spans="1:6" ht="15" x14ac:dyDescent="0.15">
      <c r="A113" s="988" t="s">
        <v>4262</v>
      </c>
      <c r="B113" s="988" t="s">
        <v>4392</v>
      </c>
      <c r="C113" s="988" t="s">
        <v>4260</v>
      </c>
      <c r="D113" s="988" t="s">
        <v>4391</v>
      </c>
      <c r="E113" s="987" t="s">
        <v>5075</v>
      </c>
      <c r="F113" s="988">
        <v>14851</v>
      </c>
    </row>
    <row r="114" spans="1:6" ht="15" x14ac:dyDescent="0.15">
      <c r="A114" s="988" t="s">
        <v>4262</v>
      </c>
      <c r="B114" s="988" t="s">
        <v>4390</v>
      </c>
      <c r="C114" s="988" t="s">
        <v>4260</v>
      </c>
      <c r="D114" s="988" t="s">
        <v>4389</v>
      </c>
      <c r="E114" s="987" t="s">
        <v>5076</v>
      </c>
      <c r="F114" s="988">
        <v>14869</v>
      </c>
    </row>
    <row r="115" spans="1:6" ht="15" x14ac:dyDescent="0.15">
      <c r="A115" s="988" t="s">
        <v>4262</v>
      </c>
      <c r="B115" s="988" t="s">
        <v>4388</v>
      </c>
      <c r="C115" s="988" t="s">
        <v>4260</v>
      </c>
      <c r="D115" s="988" t="s">
        <v>4387</v>
      </c>
      <c r="E115" s="987" t="s">
        <v>5077</v>
      </c>
      <c r="F115" s="988">
        <v>14877</v>
      </c>
    </row>
    <row r="116" spans="1:6" ht="15" x14ac:dyDescent="0.15">
      <c r="A116" s="988" t="s">
        <v>4262</v>
      </c>
      <c r="B116" s="988" t="s">
        <v>4386</v>
      </c>
      <c r="C116" s="988" t="s">
        <v>4260</v>
      </c>
      <c r="D116" s="988" t="s">
        <v>4385</v>
      </c>
      <c r="E116" s="987" t="s">
        <v>5078</v>
      </c>
      <c r="F116" s="988">
        <v>15113</v>
      </c>
    </row>
    <row r="117" spans="1:6" ht="15" x14ac:dyDescent="0.15">
      <c r="A117" s="988" t="s">
        <v>4262</v>
      </c>
      <c r="B117" s="988" t="s">
        <v>4384</v>
      </c>
      <c r="C117" s="988" t="s">
        <v>4260</v>
      </c>
      <c r="D117" s="988" t="s">
        <v>4383</v>
      </c>
      <c r="E117" s="987" t="s">
        <v>5079</v>
      </c>
      <c r="F117" s="988">
        <v>15121</v>
      </c>
    </row>
    <row r="118" spans="1:6" ht="15" x14ac:dyDescent="0.15">
      <c r="A118" s="988" t="s">
        <v>4262</v>
      </c>
      <c r="B118" s="988" t="s">
        <v>4382</v>
      </c>
      <c r="C118" s="988" t="s">
        <v>4260</v>
      </c>
      <c r="D118" s="988" t="s">
        <v>4381</v>
      </c>
      <c r="E118" s="987" t="s">
        <v>5080</v>
      </c>
      <c r="F118" s="988">
        <v>15130</v>
      </c>
    </row>
    <row r="119" spans="1:6" ht="15" x14ac:dyDescent="0.15">
      <c r="A119" s="988" t="s">
        <v>4262</v>
      </c>
      <c r="B119" s="988" t="s">
        <v>4380</v>
      </c>
      <c r="C119" s="988" t="s">
        <v>4260</v>
      </c>
      <c r="D119" s="988" t="s">
        <v>4379</v>
      </c>
      <c r="E119" s="987" t="s">
        <v>5081</v>
      </c>
      <c r="F119" s="988">
        <v>15148</v>
      </c>
    </row>
    <row r="120" spans="1:6" ht="15" x14ac:dyDescent="0.15">
      <c r="A120" s="988" t="s">
        <v>4262</v>
      </c>
      <c r="B120" s="988" t="s">
        <v>4378</v>
      </c>
      <c r="C120" s="988" t="s">
        <v>4260</v>
      </c>
      <c r="D120" s="988" t="s">
        <v>4377</v>
      </c>
      <c r="E120" s="987" t="s">
        <v>5082</v>
      </c>
      <c r="F120" s="988">
        <v>15164</v>
      </c>
    </row>
    <row r="121" spans="1:6" ht="15" x14ac:dyDescent="0.15">
      <c r="A121" s="988" t="s">
        <v>4262</v>
      </c>
      <c r="B121" s="988" t="s">
        <v>4376</v>
      </c>
      <c r="C121" s="988" t="s">
        <v>4260</v>
      </c>
      <c r="D121" s="988" t="s">
        <v>4375</v>
      </c>
      <c r="E121" s="987" t="s">
        <v>5083</v>
      </c>
      <c r="F121" s="988">
        <v>15172</v>
      </c>
    </row>
    <row r="122" spans="1:6" ht="15" x14ac:dyDescent="0.15">
      <c r="A122" s="988" t="s">
        <v>4262</v>
      </c>
      <c r="B122" s="988" t="s">
        <v>4374</v>
      </c>
      <c r="C122" s="988" t="s">
        <v>4260</v>
      </c>
      <c r="D122" s="988" t="s">
        <v>4373</v>
      </c>
      <c r="E122" s="987" t="s">
        <v>5084</v>
      </c>
      <c r="F122" s="988">
        <v>15181</v>
      </c>
    </row>
    <row r="123" spans="1:6" ht="15" x14ac:dyDescent="0.15">
      <c r="A123" s="988" t="s">
        <v>4262</v>
      </c>
      <c r="B123" s="988" t="s">
        <v>4372</v>
      </c>
      <c r="C123" s="988" t="s">
        <v>4260</v>
      </c>
      <c r="D123" s="988" t="s">
        <v>4371</v>
      </c>
      <c r="E123" s="987" t="s">
        <v>5085</v>
      </c>
      <c r="F123" s="988">
        <v>15199</v>
      </c>
    </row>
    <row r="124" spans="1:6" ht="15" x14ac:dyDescent="0.15">
      <c r="A124" s="988" t="s">
        <v>4262</v>
      </c>
      <c r="B124" s="988" t="s">
        <v>4370</v>
      </c>
      <c r="C124" s="988" t="s">
        <v>4260</v>
      </c>
      <c r="D124" s="988" t="s">
        <v>4369</v>
      </c>
      <c r="E124" s="987" t="s">
        <v>5086</v>
      </c>
      <c r="F124" s="988">
        <v>15202</v>
      </c>
    </row>
    <row r="125" spans="1:6" ht="15" x14ac:dyDescent="0.15">
      <c r="A125" s="988" t="s">
        <v>4262</v>
      </c>
      <c r="B125" s="988" t="s">
        <v>4368</v>
      </c>
      <c r="C125" s="988" t="s">
        <v>4260</v>
      </c>
      <c r="D125" s="988" t="s">
        <v>4367</v>
      </c>
      <c r="E125" s="987" t="s">
        <v>5087</v>
      </c>
      <c r="F125" s="988">
        <v>15431</v>
      </c>
    </row>
    <row r="126" spans="1:6" ht="15" x14ac:dyDescent="0.15">
      <c r="A126" s="988" t="s">
        <v>4262</v>
      </c>
      <c r="B126" s="988" t="s">
        <v>4366</v>
      </c>
      <c r="C126" s="988" t="s">
        <v>4260</v>
      </c>
      <c r="D126" s="988" t="s">
        <v>4365</v>
      </c>
      <c r="E126" s="987" t="s">
        <v>5088</v>
      </c>
      <c r="F126" s="988">
        <v>15440</v>
      </c>
    </row>
    <row r="127" spans="1:6" ht="15" x14ac:dyDescent="0.15">
      <c r="A127" s="988" t="s">
        <v>4262</v>
      </c>
      <c r="B127" s="988" t="s">
        <v>4364</v>
      </c>
      <c r="C127" s="988" t="s">
        <v>4260</v>
      </c>
      <c r="D127" s="988" t="s">
        <v>4363</v>
      </c>
      <c r="E127" s="987" t="s">
        <v>5089</v>
      </c>
      <c r="F127" s="988">
        <v>15458</v>
      </c>
    </row>
    <row r="128" spans="1:6" ht="15" x14ac:dyDescent="0.15">
      <c r="A128" s="988" t="s">
        <v>4262</v>
      </c>
      <c r="B128" s="988" t="s">
        <v>4362</v>
      </c>
      <c r="C128" s="988" t="s">
        <v>4260</v>
      </c>
      <c r="D128" s="988" t="s">
        <v>4361</v>
      </c>
      <c r="E128" s="987" t="s">
        <v>5090</v>
      </c>
      <c r="F128" s="988">
        <v>15466</v>
      </c>
    </row>
    <row r="129" spans="1:6" ht="15" x14ac:dyDescent="0.15">
      <c r="A129" s="988" t="s">
        <v>4262</v>
      </c>
      <c r="B129" s="988" t="s">
        <v>4360</v>
      </c>
      <c r="C129" s="988" t="s">
        <v>4260</v>
      </c>
      <c r="D129" s="988" t="s">
        <v>4359</v>
      </c>
      <c r="E129" s="987" t="s">
        <v>5091</v>
      </c>
      <c r="F129" s="988">
        <v>15474</v>
      </c>
    </row>
    <row r="130" spans="1:6" ht="15" x14ac:dyDescent="0.15">
      <c r="A130" s="988" t="s">
        <v>4262</v>
      </c>
      <c r="B130" s="988" t="s">
        <v>4358</v>
      </c>
      <c r="C130" s="988" t="s">
        <v>4260</v>
      </c>
      <c r="D130" s="988" t="s">
        <v>4357</v>
      </c>
      <c r="E130" s="987" t="s">
        <v>5092</v>
      </c>
      <c r="F130" s="988">
        <v>15491</v>
      </c>
    </row>
    <row r="131" spans="1:6" ht="15" x14ac:dyDescent="0.15">
      <c r="A131" s="988" t="s">
        <v>4262</v>
      </c>
      <c r="B131" s="988" t="s">
        <v>4356</v>
      </c>
      <c r="C131" s="988" t="s">
        <v>4260</v>
      </c>
      <c r="D131" s="988" t="s">
        <v>4355</v>
      </c>
      <c r="E131" s="987" t="s">
        <v>5093</v>
      </c>
      <c r="F131" s="988">
        <v>15504</v>
      </c>
    </row>
    <row r="132" spans="1:6" ht="15" x14ac:dyDescent="0.15">
      <c r="A132" s="988" t="s">
        <v>4262</v>
      </c>
      <c r="B132" s="988" t="s">
        <v>4354</v>
      </c>
      <c r="C132" s="988" t="s">
        <v>4260</v>
      </c>
      <c r="D132" s="988" t="s">
        <v>4353</v>
      </c>
      <c r="E132" s="987" t="s">
        <v>5094</v>
      </c>
      <c r="F132" s="988">
        <v>15521</v>
      </c>
    </row>
    <row r="133" spans="1:6" ht="15" x14ac:dyDescent="0.15">
      <c r="A133" s="988" t="s">
        <v>4262</v>
      </c>
      <c r="B133" s="988" t="s">
        <v>4352</v>
      </c>
      <c r="C133" s="988" t="s">
        <v>4260</v>
      </c>
      <c r="D133" s="988" t="s">
        <v>4351</v>
      </c>
      <c r="E133" s="987" t="s">
        <v>5095</v>
      </c>
      <c r="F133" s="988">
        <v>15555</v>
      </c>
    </row>
    <row r="134" spans="1:6" ht="15" x14ac:dyDescent="0.15">
      <c r="A134" s="988" t="s">
        <v>4262</v>
      </c>
      <c r="B134" s="988" t="s">
        <v>4350</v>
      </c>
      <c r="C134" s="988" t="s">
        <v>4260</v>
      </c>
      <c r="D134" s="988" t="s">
        <v>4349</v>
      </c>
      <c r="E134" s="987" t="s">
        <v>5096</v>
      </c>
      <c r="F134" s="988">
        <v>15598</v>
      </c>
    </row>
    <row r="135" spans="1:6" ht="15" x14ac:dyDescent="0.15">
      <c r="A135" s="988" t="s">
        <v>4262</v>
      </c>
      <c r="B135" s="988" t="s">
        <v>4348</v>
      </c>
      <c r="C135" s="988" t="s">
        <v>4260</v>
      </c>
      <c r="D135" s="988" t="s">
        <v>4347</v>
      </c>
      <c r="E135" s="987" t="s">
        <v>5097</v>
      </c>
      <c r="F135" s="988">
        <v>15601</v>
      </c>
    </row>
    <row r="136" spans="1:6" ht="15" x14ac:dyDescent="0.15">
      <c r="A136" s="988" t="s">
        <v>4262</v>
      </c>
      <c r="B136" s="988" t="s">
        <v>4346</v>
      </c>
      <c r="C136" s="988" t="s">
        <v>4260</v>
      </c>
      <c r="D136" s="988" t="s">
        <v>4345</v>
      </c>
      <c r="E136" s="987" t="s">
        <v>5098</v>
      </c>
      <c r="F136" s="988">
        <v>15610</v>
      </c>
    </row>
    <row r="137" spans="1:6" ht="15" x14ac:dyDescent="0.15">
      <c r="A137" s="988" t="s">
        <v>4262</v>
      </c>
      <c r="B137" s="988" t="s">
        <v>4344</v>
      </c>
      <c r="C137" s="988" t="s">
        <v>4260</v>
      </c>
      <c r="D137" s="988" t="s">
        <v>4343</v>
      </c>
      <c r="E137" s="987" t="s">
        <v>5099</v>
      </c>
      <c r="F137" s="988">
        <v>15628</v>
      </c>
    </row>
    <row r="138" spans="1:6" ht="15" x14ac:dyDescent="0.15">
      <c r="A138" s="988" t="s">
        <v>4262</v>
      </c>
      <c r="B138" s="988" t="s">
        <v>4342</v>
      </c>
      <c r="C138" s="988" t="s">
        <v>4260</v>
      </c>
      <c r="D138" s="988" t="s">
        <v>4341</v>
      </c>
      <c r="E138" s="987" t="s">
        <v>5100</v>
      </c>
      <c r="F138" s="988">
        <v>15636</v>
      </c>
    </row>
    <row r="139" spans="1:6" ht="15" x14ac:dyDescent="0.15">
      <c r="A139" s="988" t="s">
        <v>4262</v>
      </c>
      <c r="B139" s="988" t="s">
        <v>4340</v>
      </c>
      <c r="C139" s="988" t="s">
        <v>4260</v>
      </c>
      <c r="D139" s="988" t="s">
        <v>4339</v>
      </c>
      <c r="E139" s="987" t="s">
        <v>5101</v>
      </c>
      <c r="F139" s="988">
        <v>15644</v>
      </c>
    </row>
    <row r="140" spans="1:6" ht="15" x14ac:dyDescent="0.15">
      <c r="A140" s="988" t="s">
        <v>4262</v>
      </c>
      <c r="B140" s="988" t="s">
        <v>4338</v>
      </c>
      <c r="C140" s="988" t="s">
        <v>4260</v>
      </c>
      <c r="D140" s="988" t="s">
        <v>4337</v>
      </c>
      <c r="E140" s="987" t="s">
        <v>5102</v>
      </c>
      <c r="F140" s="988">
        <v>15717</v>
      </c>
    </row>
    <row r="141" spans="1:6" ht="15" x14ac:dyDescent="0.15">
      <c r="A141" s="988" t="s">
        <v>4262</v>
      </c>
      <c r="B141" s="988" t="s">
        <v>4336</v>
      </c>
      <c r="C141" s="988" t="s">
        <v>4260</v>
      </c>
      <c r="D141" s="988" t="s">
        <v>4335</v>
      </c>
      <c r="E141" s="987" t="s">
        <v>5103</v>
      </c>
      <c r="F141" s="988">
        <v>15750</v>
      </c>
    </row>
    <row r="142" spans="1:6" ht="15" x14ac:dyDescent="0.15">
      <c r="A142" s="988" t="s">
        <v>4262</v>
      </c>
      <c r="B142" s="988" t="s">
        <v>4334</v>
      </c>
      <c r="C142" s="988" t="s">
        <v>4260</v>
      </c>
      <c r="D142" s="988" t="s">
        <v>4333</v>
      </c>
      <c r="E142" s="987" t="s">
        <v>5104</v>
      </c>
      <c r="F142" s="988">
        <v>15784</v>
      </c>
    </row>
    <row r="143" spans="1:6" ht="15" x14ac:dyDescent="0.15">
      <c r="A143" s="988" t="s">
        <v>4262</v>
      </c>
      <c r="B143" s="988" t="s">
        <v>4332</v>
      </c>
      <c r="C143" s="988" t="s">
        <v>4260</v>
      </c>
      <c r="D143" s="988" t="s">
        <v>4331</v>
      </c>
      <c r="E143" s="987" t="s">
        <v>5105</v>
      </c>
      <c r="F143" s="988">
        <v>15814</v>
      </c>
    </row>
    <row r="144" spans="1:6" ht="15" x14ac:dyDescent="0.15">
      <c r="A144" s="988" t="s">
        <v>4262</v>
      </c>
      <c r="B144" s="988" t="s">
        <v>4330</v>
      </c>
      <c r="C144" s="988" t="s">
        <v>4260</v>
      </c>
      <c r="D144" s="988" t="s">
        <v>4329</v>
      </c>
      <c r="E144" s="987" t="s">
        <v>5106</v>
      </c>
      <c r="F144" s="988">
        <v>15849</v>
      </c>
    </row>
    <row r="145" spans="1:6" ht="15" x14ac:dyDescent="0.15">
      <c r="A145" s="988" t="s">
        <v>4262</v>
      </c>
      <c r="B145" s="988" t="s">
        <v>4328</v>
      </c>
      <c r="C145" s="988" t="s">
        <v>4260</v>
      </c>
      <c r="D145" s="988" t="s">
        <v>4327</v>
      </c>
      <c r="E145" s="987" t="s">
        <v>5107</v>
      </c>
      <c r="F145" s="988">
        <v>15857</v>
      </c>
    </row>
    <row r="146" spans="1:6" ht="15" x14ac:dyDescent="0.15">
      <c r="A146" s="988" t="s">
        <v>4262</v>
      </c>
      <c r="B146" s="988" t="s">
        <v>4326</v>
      </c>
      <c r="C146" s="988" t="s">
        <v>4260</v>
      </c>
      <c r="D146" s="988" t="s">
        <v>4325</v>
      </c>
      <c r="E146" s="987" t="s">
        <v>5108</v>
      </c>
      <c r="F146" s="988">
        <v>15865</v>
      </c>
    </row>
    <row r="147" spans="1:6" ht="15" x14ac:dyDescent="0.15">
      <c r="A147" s="988" t="s">
        <v>4262</v>
      </c>
      <c r="B147" s="988" t="s">
        <v>2151</v>
      </c>
      <c r="C147" s="988" t="s">
        <v>4260</v>
      </c>
      <c r="D147" s="988" t="s">
        <v>2150</v>
      </c>
      <c r="E147" s="987" t="s">
        <v>5109</v>
      </c>
      <c r="F147" s="988">
        <v>16012</v>
      </c>
    </row>
    <row r="148" spans="1:6" ht="15" x14ac:dyDescent="0.15">
      <c r="A148" s="988" t="s">
        <v>4262</v>
      </c>
      <c r="B148" s="988" t="s">
        <v>4324</v>
      </c>
      <c r="C148" s="988" t="s">
        <v>4260</v>
      </c>
      <c r="D148" s="988" t="s">
        <v>4323</v>
      </c>
      <c r="E148" s="987" t="s">
        <v>5110</v>
      </c>
      <c r="F148" s="988">
        <v>16021</v>
      </c>
    </row>
    <row r="149" spans="1:6" ht="15" x14ac:dyDescent="0.15">
      <c r="A149" s="988" t="s">
        <v>4262</v>
      </c>
      <c r="B149" s="988" t="s">
        <v>4322</v>
      </c>
      <c r="C149" s="988" t="s">
        <v>4260</v>
      </c>
      <c r="D149" s="988" t="s">
        <v>4321</v>
      </c>
      <c r="E149" s="987" t="s">
        <v>5111</v>
      </c>
      <c r="F149" s="988">
        <v>16047</v>
      </c>
    </row>
    <row r="150" spans="1:6" ht="15" x14ac:dyDescent="0.15">
      <c r="A150" s="988" t="s">
        <v>4262</v>
      </c>
      <c r="B150" s="988" t="s">
        <v>4320</v>
      </c>
      <c r="C150" s="988" t="s">
        <v>4260</v>
      </c>
      <c r="D150" s="988" t="s">
        <v>4319</v>
      </c>
      <c r="E150" s="987" t="s">
        <v>5112</v>
      </c>
      <c r="F150" s="988">
        <v>16071</v>
      </c>
    </row>
    <row r="151" spans="1:6" ht="15" x14ac:dyDescent="0.15">
      <c r="A151" s="988" t="s">
        <v>4262</v>
      </c>
      <c r="B151" s="988" t="s">
        <v>4318</v>
      </c>
      <c r="C151" s="988" t="s">
        <v>4260</v>
      </c>
      <c r="D151" s="988" t="s">
        <v>4317</v>
      </c>
      <c r="E151" s="987" t="s">
        <v>5113</v>
      </c>
      <c r="F151" s="988">
        <v>16080</v>
      </c>
    </row>
    <row r="152" spans="1:6" ht="15" x14ac:dyDescent="0.15">
      <c r="A152" s="988" t="s">
        <v>4262</v>
      </c>
      <c r="B152" s="988" t="s">
        <v>4316</v>
      </c>
      <c r="C152" s="988" t="s">
        <v>4260</v>
      </c>
      <c r="D152" s="988" t="s">
        <v>4315</v>
      </c>
      <c r="E152" s="987" t="s">
        <v>5114</v>
      </c>
      <c r="F152" s="988">
        <v>16098</v>
      </c>
    </row>
    <row r="153" spans="1:6" ht="15" x14ac:dyDescent="0.15">
      <c r="A153" s="988" t="s">
        <v>4262</v>
      </c>
      <c r="B153" s="988" t="s">
        <v>4314</v>
      </c>
      <c r="C153" s="988" t="s">
        <v>4260</v>
      </c>
      <c r="D153" s="988" t="s">
        <v>4313</v>
      </c>
      <c r="E153" s="987" t="s">
        <v>5115</v>
      </c>
      <c r="F153" s="988">
        <v>16101</v>
      </c>
    </row>
    <row r="154" spans="1:6" ht="15" x14ac:dyDescent="0.15">
      <c r="A154" s="988" t="s">
        <v>4262</v>
      </c>
      <c r="B154" s="988" t="s">
        <v>4312</v>
      </c>
      <c r="C154" s="988" t="s">
        <v>4260</v>
      </c>
      <c r="D154" s="988" t="s">
        <v>4311</v>
      </c>
      <c r="E154" s="987" t="s">
        <v>5116</v>
      </c>
      <c r="F154" s="988">
        <v>16314</v>
      </c>
    </row>
    <row r="155" spans="1:6" ht="15" x14ac:dyDescent="0.15">
      <c r="A155" s="988" t="s">
        <v>4262</v>
      </c>
      <c r="B155" s="988" t="s">
        <v>4310</v>
      </c>
      <c r="C155" s="988" t="s">
        <v>4260</v>
      </c>
      <c r="D155" s="988" t="s">
        <v>4309</v>
      </c>
      <c r="E155" s="987" t="s">
        <v>5117</v>
      </c>
      <c r="F155" s="988">
        <v>16322</v>
      </c>
    </row>
    <row r="156" spans="1:6" ht="15" x14ac:dyDescent="0.15">
      <c r="A156" s="988" t="s">
        <v>4262</v>
      </c>
      <c r="B156" s="988" t="s">
        <v>4308</v>
      </c>
      <c r="C156" s="988" t="s">
        <v>4260</v>
      </c>
      <c r="D156" s="988" t="s">
        <v>4307</v>
      </c>
      <c r="E156" s="987" t="s">
        <v>5118</v>
      </c>
      <c r="F156" s="988">
        <v>16331</v>
      </c>
    </row>
    <row r="157" spans="1:6" ht="15" x14ac:dyDescent="0.15">
      <c r="A157" s="988" t="s">
        <v>4262</v>
      </c>
      <c r="B157" s="988" t="s">
        <v>4306</v>
      </c>
      <c r="C157" s="988" t="s">
        <v>4260</v>
      </c>
      <c r="D157" s="988" t="s">
        <v>4305</v>
      </c>
      <c r="E157" s="987" t="s">
        <v>5119</v>
      </c>
      <c r="F157" s="988">
        <v>16349</v>
      </c>
    </row>
    <row r="158" spans="1:6" ht="15" x14ac:dyDescent="0.15">
      <c r="A158" s="988" t="s">
        <v>4262</v>
      </c>
      <c r="B158" s="988" t="s">
        <v>4304</v>
      </c>
      <c r="C158" s="988" t="s">
        <v>4260</v>
      </c>
      <c r="D158" s="988" t="s">
        <v>4303</v>
      </c>
      <c r="E158" s="987" t="s">
        <v>5120</v>
      </c>
      <c r="F158" s="988">
        <v>16357</v>
      </c>
    </row>
    <row r="159" spans="1:6" ht="15" x14ac:dyDescent="0.15">
      <c r="A159" s="988" t="s">
        <v>4262</v>
      </c>
      <c r="B159" s="988" t="s">
        <v>2687</v>
      </c>
      <c r="C159" s="988" t="s">
        <v>4260</v>
      </c>
      <c r="D159" s="988" t="s">
        <v>2686</v>
      </c>
      <c r="E159" s="987" t="s">
        <v>5121</v>
      </c>
      <c r="F159" s="988">
        <v>16365</v>
      </c>
    </row>
    <row r="160" spans="1:6" ht="15" x14ac:dyDescent="0.15">
      <c r="A160" s="988" t="s">
        <v>4262</v>
      </c>
      <c r="B160" s="988" t="s">
        <v>4302</v>
      </c>
      <c r="C160" s="988" t="s">
        <v>4260</v>
      </c>
      <c r="D160" s="988" t="s">
        <v>4301</v>
      </c>
      <c r="E160" s="987" t="s">
        <v>5122</v>
      </c>
      <c r="F160" s="988">
        <v>16373</v>
      </c>
    </row>
    <row r="161" spans="1:6" ht="15" x14ac:dyDescent="0.15">
      <c r="A161" s="988" t="s">
        <v>4262</v>
      </c>
      <c r="B161" s="988" t="s">
        <v>4300</v>
      </c>
      <c r="C161" s="988" t="s">
        <v>4260</v>
      </c>
      <c r="D161" s="988" t="s">
        <v>4299</v>
      </c>
      <c r="E161" s="987" t="s">
        <v>5123</v>
      </c>
      <c r="F161" s="988">
        <v>16381</v>
      </c>
    </row>
    <row r="162" spans="1:6" ht="15" x14ac:dyDescent="0.15">
      <c r="A162" s="988" t="s">
        <v>4262</v>
      </c>
      <c r="B162" s="988" t="s">
        <v>4298</v>
      </c>
      <c r="C162" s="988" t="s">
        <v>4260</v>
      </c>
      <c r="D162" s="988" t="s">
        <v>4297</v>
      </c>
      <c r="E162" s="987" t="s">
        <v>5124</v>
      </c>
      <c r="F162" s="988">
        <v>16390</v>
      </c>
    </row>
    <row r="163" spans="1:6" ht="15" x14ac:dyDescent="0.15">
      <c r="A163" s="988" t="s">
        <v>4262</v>
      </c>
      <c r="B163" s="988" t="s">
        <v>4296</v>
      </c>
      <c r="C163" s="988" t="s">
        <v>4260</v>
      </c>
      <c r="D163" s="988" t="s">
        <v>2524</v>
      </c>
      <c r="E163" s="987" t="s">
        <v>5125</v>
      </c>
      <c r="F163" s="988">
        <v>16411</v>
      </c>
    </row>
    <row r="164" spans="1:6" ht="15" x14ac:dyDescent="0.15">
      <c r="A164" s="988" t="s">
        <v>4262</v>
      </c>
      <c r="B164" s="988" t="s">
        <v>4295</v>
      </c>
      <c r="C164" s="988" t="s">
        <v>4260</v>
      </c>
      <c r="D164" s="988" t="s">
        <v>4294</v>
      </c>
      <c r="E164" s="987" t="s">
        <v>5126</v>
      </c>
      <c r="F164" s="988">
        <v>16420</v>
      </c>
    </row>
    <row r="165" spans="1:6" ht="15" x14ac:dyDescent="0.15">
      <c r="A165" s="988" t="s">
        <v>4262</v>
      </c>
      <c r="B165" s="988" t="s">
        <v>4293</v>
      </c>
      <c r="C165" s="988" t="s">
        <v>4260</v>
      </c>
      <c r="D165" s="988" t="s">
        <v>4292</v>
      </c>
      <c r="E165" s="987" t="s">
        <v>5127</v>
      </c>
      <c r="F165" s="988">
        <v>16438</v>
      </c>
    </row>
    <row r="166" spans="1:6" ht="15" x14ac:dyDescent="0.15">
      <c r="A166" s="988" t="s">
        <v>4262</v>
      </c>
      <c r="B166" s="988" t="s">
        <v>2769</v>
      </c>
      <c r="C166" s="988" t="s">
        <v>4260</v>
      </c>
      <c r="D166" s="988" t="s">
        <v>2768</v>
      </c>
      <c r="E166" s="987" t="s">
        <v>5128</v>
      </c>
      <c r="F166" s="988">
        <v>16446</v>
      </c>
    </row>
    <row r="167" spans="1:6" ht="15" x14ac:dyDescent="0.15">
      <c r="A167" s="988" t="s">
        <v>4262</v>
      </c>
      <c r="B167" s="988" t="s">
        <v>4291</v>
      </c>
      <c r="C167" s="988" t="s">
        <v>4260</v>
      </c>
      <c r="D167" s="988" t="s">
        <v>4290</v>
      </c>
      <c r="E167" s="987" t="s">
        <v>5129</v>
      </c>
      <c r="F167" s="988">
        <v>16454</v>
      </c>
    </row>
    <row r="168" spans="1:6" ht="15" x14ac:dyDescent="0.15">
      <c r="A168" s="988" t="s">
        <v>4262</v>
      </c>
      <c r="B168" s="988" t="s">
        <v>4289</v>
      </c>
      <c r="C168" s="988" t="s">
        <v>4260</v>
      </c>
      <c r="D168" s="988" t="s">
        <v>4288</v>
      </c>
      <c r="E168" s="987" t="s">
        <v>5130</v>
      </c>
      <c r="F168" s="988">
        <v>16462</v>
      </c>
    </row>
    <row r="169" spans="1:6" ht="15" x14ac:dyDescent="0.15">
      <c r="A169" s="988" t="s">
        <v>4262</v>
      </c>
      <c r="B169" s="988" t="s">
        <v>4287</v>
      </c>
      <c r="C169" s="988" t="s">
        <v>4260</v>
      </c>
      <c r="D169" s="988" t="s">
        <v>4286</v>
      </c>
      <c r="E169" s="987" t="s">
        <v>5131</v>
      </c>
      <c r="F169" s="988">
        <v>16471</v>
      </c>
    </row>
    <row r="170" spans="1:6" ht="15" x14ac:dyDescent="0.15">
      <c r="A170" s="988" t="s">
        <v>4262</v>
      </c>
      <c r="B170" s="988" t="s">
        <v>4285</v>
      </c>
      <c r="C170" s="988" t="s">
        <v>4260</v>
      </c>
      <c r="D170" s="988" t="s">
        <v>4284</v>
      </c>
      <c r="E170" s="987" t="s">
        <v>5132</v>
      </c>
      <c r="F170" s="988">
        <v>16489</v>
      </c>
    </row>
    <row r="171" spans="1:6" ht="15" x14ac:dyDescent="0.15">
      <c r="A171" s="988" t="s">
        <v>4262</v>
      </c>
      <c r="B171" s="988" t="s">
        <v>4283</v>
      </c>
      <c r="C171" s="988" t="s">
        <v>4260</v>
      </c>
      <c r="D171" s="988" t="s">
        <v>4282</v>
      </c>
      <c r="E171" s="987" t="s">
        <v>5133</v>
      </c>
      <c r="F171" s="988">
        <v>16497</v>
      </c>
    </row>
    <row r="172" spans="1:6" ht="15" x14ac:dyDescent="0.15">
      <c r="A172" s="988" t="s">
        <v>4262</v>
      </c>
      <c r="B172" s="988" t="s">
        <v>4281</v>
      </c>
      <c r="C172" s="988" t="s">
        <v>4260</v>
      </c>
      <c r="D172" s="988" t="s">
        <v>4280</v>
      </c>
      <c r="E172" s="987" t="s">
        <v>5134</v>
      </c>
      <c r="F172" s="988">
        <v>16616</v>
      </c>
    </row>
    <row r="173" spans="1:6" ht="15" x14ac:dyDescent="0.15">
      <c r="A173" s="988" t="s">
        <v>4262</v>
      </c>
      <c r="B173" s="988" t="s">
        <v>4279</v>
      </c>
      <c r="C173" s="988" t="s">
        <v>4260</v>
      </c>
      <c r="D173" s="988" t="s">
        <v>4278</v>
      </c>
      <c r="E173" s="987" t="s">
        <v>5135</v>
      </c>
      <c r="F173" s="988">
        <v>16624</v>
      </c>
    </row>
    <row r="174" spans="1:6" ht="15" x14ac:dyDescent="0.15">
      <c r="A174" s="988" t="s">
        <v>4262</v>
      </c>
      <c r="B174" s="988" t="s">
        <v>4277</v>
      </c>
      <c r="C174" s="988" t="s">
        <v>4260</v>
      </c>
      <c r="D174" s="988" t="s">
        <v>4276</v>
      </c>
      <c r="E174" s="987" t="s">
        <v>5136</v>
      </c>
      <c r="F174" s="988">
        <v>16632</v>
      </c>
    </row>
    <row r="175" spans="1:6" ht="15" x14ac:dyDescent="0.15">
      <c r="A175" s="988" t="s">
        <v>4262</v>
      </c>
      <c r="B175" s="988" t="s">
        <v>4275</v>
      </c>
      <c r="C175" s="988" t="s">
        <v>4260</v>
      </c>
      <c r="D175" s="988" t="s">
        <v>4274</v>
      </c>
      <c r="E175" s="987" t="s">
        <v>5137</v>
      </c>
      <c r="F175" s="988">
        <v>16641</v>
      </c>
    </row>
    <row r="176" spans="1:6" ht="15" x14ac:dyDescent="0.15">
      <c r="A176" s="988" t="s">
        <v>4262</v>
      </c>
      <c r="B176" s="988" t="s">
        <v>4273</v>
      </c>
      <c r="C176" s="988" t="s">
        <v>4260</v>
      </c>
      <c r="D176" s="988" t="s">
        <v>4272</v>
      </c>
      <c r="E176" s="987" t="s">
        <v>5138</v>
      </c>
      <c r="F176" s="988">
        <v>16659</v>
      </c>
    </row>
    <row r="177" spans="1:6" ht="15" x14ac:dyDescent="0.15">
      <c r="A177" s="988" t="s">
        <v>4262</v>
      </c>
      <c r="B177" s="988" t="s">
        <v>4271</v>
      </c>
      <c r="C177" s="988" t="s">
        <v>4260</v>
      </c>
      <c r="D177" s="988" t="s">
        <v>4270</v>
      </c>
      <c r="E177" s="987" t="s">
        <v>5139</v>
      </c>
      <c r="F177" s="988">
        <v>16675</v>
      </c>
    </row>
    <row r="178" spans="1:6" ht="15" x14ac:dyDescent="0.15">
      <c r="A178" s="988" t="s">
        <v>4262</v>
      </c>
      <c r="B178" s="988" t="s">
        <v>4269</v>
      </c>
      <c r="C178" s="988" t="s">
        <v>4260</v>
      </c>
      <c r="D178" s="988" t="s">
        <v>4268</v>
      </c>
      <c r="E178" s="987" t="s">
        <v>5140</v>
      </c>
      <c r="F178" s="988">
        <v>16683</v>
      </c>
    </row>
    <row r="179" spans="1:6" ht="15" x14ac:dyDescent="0.15">
      <c r="A179" s="988" t="s">
        <v>4262</v>
      </c>
      <c r="B179" s="988" t="s">
        <v>5141</v>
      </c>
      <c r="C179" s="988" t="s">
        <v>4260</v>
      </c>
      <c r="D179" s="988" t="s">
        <v>4267</v>
      </c>
      <c r="E179" s="987" t="s">
        <v>5142</v>
      </c>
      <c r="F179" s="988">
        <v>16918</v>
      </c>
    </row>
    <row r="180" spans="1:6" ht="15" x14ac:dyDescent="0.15">
      <c r="A180" s="988" t="s">
        <v>4262</v>
      </c>
      <c r="B180" s="988" t="s">
        <v>4266</v>
      </c>
      <c r="C180" s="988" t="s">
        <v>4260</v>
      </c>
      <c r="D180" s="988" t="s">
        <v>4265</v>
      </c>
      <c r="E180" s="987" t="s">
        <v>5143</v>
      </c>
      <c r="F180" s="988">
        <v>16926</v>
      </c>
    </row>
    <row r="181" spans="1:6" ht="15" x14ac:dyDescent="0.15">
      <c r="A181" s="988" t="s">
        <v>4262</v>
      </c>
      <c r="B181" s="988" t="s">
        <v>4264</v>
      </c>
      <c r="C181" s="988" t="s">
        <v>4260</v>
      </c>
      <c r="D181" s="988" t="s">
        <v>4263</v>
      </c>
      <c r="E181" s="987" t="s">
        <v>5144</v>
      </c>
      <c r="F181" s="988">
        <v>16934</v>
      </c>
    </row>
    <row r="182" spans="1:6" ht="15" x14ac:dyDescent="0.15">
      <c r="A182" s="988" t="s">
        <v>4262</v>
      </c>
      <c r="B182" s="988" t="s">
        <v>4261</v>
      </c>
      <c r="C182" s="988" t="s">
        <v>4260</v>
      </c>
      <c r="D182" s="988" t="s">
        <v>4259</v>
      </c>
      <c r="E182" s="987" t="s">
        <v>5145</v>
      </c>
      <c r="F182" s="988">
        <v>16942</v>
      </c>
    </row>
    <row r="183" spans="1:6" ht="15" x14ac:dyDescent="0.15">
      <c r="A183" s="988" t="s">
        <v>4262</v>
      </c>
      <c r="B183" s="988" t="s">
        <v>5146</v>
      </c>
      <c r="C183" s="988" t="s">
        <v>4260</v>
      </c>
      <c r="D183" s="988" t="s">
        <v>5147</v>
      </c>
      <c r="E183" s="987" t="s">
        <v>5148</v>
      </c>
      <c r="F183" s="988">
        <v>16951</v>
      </c>
    </row>
    <row r="184" spans="1:6" ht="15" x14ac:dyDescent="0.15">
      <c r="A184" s="988" t="s">
        <v>4262</v>
      </c>
      <c r="B184" s="988" t="s">
        <v>4479</v>
      </c>
      <c r="C184" s="988" t="s">
        <v>4260</v>
      </c>
      <c r="D184" s="988" t="s">
        <v>4478</v>
      </c>
      <c r="E184" s="987" t="s">
        <v>5031</v>
      </c>
      <c r="F184" s="988">
        <v>16969</v>
      </c>
    </row>
    <row r="185" spans="1:6" ht="15" x14ac:dyDescent="0.15">
      <c r="A185" s="988" t="s">
        <v>4262</v>
      </c>
      <c r="B185" s="988" t="s">
        <v>5149</v>
      </c>
      <c r="C185" s="988" t="s">
        <v>4260</v>
      </c>
      <c r="D185" s="988" t="s">
        <v>5150</v>
      </c>
      <c r="E185" s="987" t="s">
        <v>5151</v>
      </c>
      <c r="F185" s="988">
        <v>16977</v>
      </c>
    </row>
    <row r="186" spans="1:6" ht="15" x14ac:dyDescent="0.15">
      <c r="A186" s="988" t="s">
        <v>4262</v>
      </c>
      <c r="B186" s="988" t="s">
        <v>5152</v>
      </c>
      <c r="C186" s="988" t="s">
        <v>4260</v>
      </c>
      <c r="D186" s="988" t="s">
        <v>5153</v>
      </c>
      <c r="E186" s="987" t="s">
        <v>5154</v>
      </c>
      <c r="F186" s="988">
        <v>16985</v>
      </c>
    </row>
    <row r="187" spans="1:6" ht="15" x14ac:dyDescent="0.15">
      <c r="A187" s="988" t="s">
        <v>4262</v>
      </c>
      <c r="B187" s="988" t="s">
        <v>5155</v>
      </c>
      <c r="C187" s="988" t="s">
        <v>4260</v>
      </c>
      <c r="D187" s="988" t="s">
        <v>5156</v>
      </c>
      <c r="E187" s="987" t="s">
        <v>5157</v>
      </c>
      <c r="F187" s="988">
        <v>16993</v>
      </c>
    </row>
    <row r="188" spans="1:6" ht="15" x14ac:dyDescent="0.15">
      <c r="A188" s="988" t="s">
        <v>4262</v>
      </c>
      <c r="B188" s="988" t="s">
        <v>5158</v>
      </c>
      <c r="C188" s="988" t="s">
        <v>4260</v>
      </c>
      <c r="D188" s="988" t="s">
        <v>5159</v>
      </c>
      <c r="E188" s="987" t="s">
        <v>5160</v>
      </c>
      <c r="F188" s="988">
        <v>17001</v>
      </c>
    </row>
    <row r="189" spans="1:6" ht="15" x14ac:dyDescent="0.15">
      <c r="A189" s="985" t="s">
        <v>4182</v>
      </c>
      <c r="B189" s="986"/>
      <c r="C189" s="986" t="s">
        <v>4180</v>
      </c>
      <c r="D189" s="986"/>
      <c r="E189" s="987" t="s">
        <v>4182</v>
      </c>
      <c r="F189" s="985">
        <v>20001</v>
      </c>
    </row>
    <row r="190" spans="1:6" ht="15" x14ac:dyDescent="0.15">
      <c r="A190" s="988" t="s">
        <v>4182</v>
      </c>
      <c r="B190" s="988" t="s">
        <v>4258</v>
      </c>
      <c r="C190" s="988" t="s">
        <v>4180</v>
      </c>
      <c r="D190" s="988" t="s">
        <v>4257</v>
      </c>
      <c r="E190" s="987" t="s">
        <v>5161</v>
      </c>
      <c r="F190" s="988">
        <v>22012</v>
      </c>
    </row>
    <row r="191" spans="1:6" ht="15" x14ac:dyDescent="0.15">
      <c r="A191" s="988" t="s">
        <v>4182</v>
      </c>
      <c r="B191" s="988" t="s">
        <v>4256</v>
      </c>
      <c r="C191" s="988" t="s">
        <v>4180</v>
      </c>
      <c r="D191" s="988" t="s">
        <v>4255</v>
      </c>
      <c r="E191" s="987" t="s">
        <v>5162</v>
      </c>
      <c r="F191" s="988">
        <v>22021</v>
      </c>
    </row>
    <row r="192" spans="1:6" ht="15" x14ac:dyDescent="0.15">
      <c r="A192" s="988" t="s">
        <v>4182</v>
      </c>
      <c r="B192" s="988" t="s">
        <v>4254</v>
      </c>
      <c r="C192" s="988" t="s">
        <v>4180</v>
      </c>
      <c r="D192" s="988" t="s">
        <v>4253</v>
      </c>
      <c r="E192" s="987" t="s">
        <v>5163</v>
      </c>
      <c r="F192" s="988">
        <v>22039</v>
      </c>
    </row>
    <row r="193" spans="1:6" ht="15" x14ac:dyDescent="0.15">
      <c r="A193" s="988" t="s">
        <v>4182</v>
      </c>
      <c r="B193" s="988" t="s">
        <v>4252</v>
      </c>
      <c r="C193" s="988" t="s">
        <v>4180</v>
      </c>
      <c r="D193" s="988" t="s">
        <v>4251</v>
      </c>
      <c r="E193" s="987" t="s">
        <v>5164</v>
      </c>
      <c r="F193" s="988">
        <v>22047</v>
      </c>
    </row>
    <row r="194" spans="1:6" ht="15" x14ac:dyDescent="0.15">
      <c r="A194" s="988" t="s">
        <v>4182</v>
      </c>
      <c r="B194" s="988" t="s">
        <v>4250</v>
      </c>
      <c r="C194" s="988" t="s">
        <v>4180</v>
      </c>
      <c r="D194" s="988" t="s">
        <v>4249</v>
      </c>
      <c r="E194" s="987" t="s">
        <v>5165</v>
      </c>
      <c r="F194" s="988">
        <v>22055</v>
      </c>
    </row>
    <row r="195" spans="1:6" ht="15" x14ac:dyDescent="0.15">
      <c r="A195" s="988" t="s">
        <v>4182</v>
      </c>
      <c r="B195" s="988" t="s">
        <v>4248</v>
      </c>
      <c r="C195" s="988" t="s">
        <v>4180</v>
      </c>
      <c r="D195" s="988" t="s">
        <v>4247</v>
      </c>
      <c r="E195" s="987" t="s">
        <v>5166</v>
      </c>
      <c r="F195" s="988">
        <v>22063</v>
      </c>
    </row>
    <row r="196" spans="1:6" ht="15" x14ac:dyDescent="0.15">
      <c r="A196" s="988" t="s">
        <v>4182</v>
      </c>
      <c r="B196" s="988" t="s">
        <v>4246</v>
      </c>
      <c r="C196" s="988" t="s">
        <v>4180</v>
      </c>
      <c r="D196" s="988" t="s">
        <v>4245</v>
      </c>
      <c r="E196" s="987" t="s">
        <v>5167</v>
      </c>
      <c r="F196" s="988">
        <v>22071</v>
      </c>
    </row>
    <row r="197" spans="1:6" ht="15" x14ac:dyDescent="0.15">
      <c r="A197" s="988" t="s">
        <v>4182</v>
      </c>
      <c r="B197" s="988" t="s">
        <v>4244</v>
      </c>
      <c r="C197" s="988" t="s">
        <v>4180</v>
      </c>
      <c r="D197" s="988" t="s">
        <v>4243</v>
      </c>
      <c r="E197" s="987" t="s">
        <v>5168</v>
      </c>
      <c r="F197" s="988">
        <v>22080</v>
      </c>
    </row>
    <row r="198" spans="1:6" ht="15" x14ac:dyDescent="0.15">
      <c r="A198" s="988" t="s">
        <v>4182</v>
      </c>
      <c r="B198" s="988" t="s">
        <v>4242</v>
      </c>
      <c r="C198" s="988" t="s">
        <v>4180</v>
      </c>
      <c r="D198" s="988" t="s">
        <v>4241</v>
      </c>
      <c r="E198" s="987" t="s">
        <v>5169</v>
      </c>
      <c r="F198" s="988">
        <v>22098</v>
      </c>
    </row>
    <row r="199" spans="1:6" ht="15" x14ac:dyDescent="0.15">
      <c r="A199" s="988" t="s">
        <v>4182</v>
      </c>
      <c r="B199" s="988" t="s">
        <v>4240</v>
      </c>
      <c r="C199" s="988" t="s">
        <v>4180</v>
      </c>
      <c r="D199" s="988" t="s">
        <v>4239</v>
      </c>
      <c r="E199" s="987" t="s">
        <v>5170</v>
      </c>
      <c r="F199" s="988">
        <v>22101</v>
      </c>
    </row>
    <row r="200" spans="1:6" ht="15" x14ac:dyDescent="0.15">
      <c r="A200" s="988" t="s">
        <v>4182</v>
      </c>
      <c r="B200" s="988" t="s">
        <v>4238</v>
      </c>
      <c r="C200" s="988" t="s">
        <v>4180</v>
      </c>
      <c r="D200" s="988" t="s">
        <v>4237</v>
      </c>
      <c r="E200" s="987" t="s">
        <v>5171</v>
      </c>
      <c r="F200" s="988">
        <v>23019</v>
      </c>
    </row>
    <row r="201" spans="1:6" ht="15" x14ac:dyDescent="0.15">
      <c r="A201" s="988" t="s">
        <v>4182</v>
      </c>
      <c r="B201" s="988" t="s">
        <v>4236</v>
      </c>
      <c r="C201" s="988" t="s">
        <v>4180</v>
      </c>
      <c r="D201" s="988" t="s">
        <v>4235</v>
      </c>
      <c r="E201" s="987" t="s">
        <v>5172</v>
      </c>
      <c r="F201" s="988">
        <v>23035</v>
      </c>
    </row>
    <row r="202" spans="1:6" ht="15" x14ac:dyDescent="0.15">
      <c r="A202" s="988" t="s">
        <v>4182</v>
      </c>
      <c r="B202" s="988" t="s">
        <v>4234</v>
      </c>
      <c r="C202" s="988" t="s">
        <v>4180</v>
      </c>
      <c r="D202" s="988" t="s">
        <v>4233</v>
      </c>
      <c r="E202" s="987" t="s">
        <v>5173</v>
      </c>
      <c r="F202" s="988">
        <v>23043</v>
      </c>
    </row>
    <row r="203" spans="1:6" ht="15" x14ac:dyDescent="0.15">
      <c r="A203" s="988" t="s">
        <v>4182</v>
      </c>
      <c r="B203" s="988" t="s">
        <v>4232</v>
      </c>
      <c r="C203" s="988" t="s">
        <v>4180</v>
      </c>
      <c r="D203" s="988" t="s">
        <v>4231</v>
      </c>
      <c r="E203" s="987" t="s">
        <v>5174</v>
      </c>
      <c r="F203" s="988">
        <v>23078</v>
      </c>
    </row>
    <row r="204" spans="1:6" ht="15" x14ac:dyDescent="0.15">
      <c r="A204" s="988" t="s">
        <v>4182</v>
      </c>
      <c r="B204" s="988" t="s">
        <v>4230</v>
      </c>
      <c r="C204" s="988" t="s">
        <v>4180</v>
      </c>
      <c r="D204" s="988" t="s">
        <v>4229</v>
      </c>
      <c r="E204" s="987" t="s">
        <v>5175</v>
      </c>
      <c r="F204" s="988">
        <v>23213</v>
      </c>
    </row>
    <row r="205" spans="1:6" ht="15" x14ac:dyDescent="0.15">
      <c r="A205" s="988" t="s">
        <v>4182</v>
      </c>
      <c r="B205" s="988" t="s">
        <v>4228</v>
      </c>
      <c r="C205" s="988" t="s">
        <v>4180</v>
      </c>
      <c r="D205" s="988" t="s">
        <v>4227</v>
      </c>
      <c r="E205" s="987" t="s">
        <v>5176</v>
      </c>
      <c r="F205" s="988">
        <v>23230</v>
      </c>
    </row>
    <row r="206" spans="1:6" ht="15" x14ac:dyDescent="0.15">
      <c r="A206" s="988" t="s">
        <v>4182</v>
      </c>
      <c r="B206" s="988" t="s">
        <v>4226</v>
      </c>
      <c r="C206" s="988" t="s">
        <v>4180</v>
      </c>
      <c r="D206" s="988" t="s">
        <v>4225</v>
      </c>
      <c r="E206" s="987" t="s">
        <v>5177</v>
      </c>
      <c r="F206" s="988">
        <v>23434</v>
      </c>
    </row>
    <row r="207" spans="1:6" ht="15" x14ac:dyDescent="0.15">
      <c r="A207" s="988" t="s">
        <v>4182</v>
      </c>
      <c r="B207" s="988" t="s">
        <v>4224</v>
      </c>
      <c r="C207" s="988" t="s">
        <v>4180</v>
      </c>
      <c r="D207" s="988" t="s">
        <v>4223</v>
      </c>
      <c r="E207" s="987" t="s">
        <v>5178</v>
      </c>
      <c r="F207" s="988">
        <v>23612</v>
      </c>
    </row>
    <row r="208" spans="1:6" ht="15" x14ac:dyDescent="0.15">
      <c r="A208" s="988" t="s">
        <v>4182</v>
      </c>
      <c r="B208" s="988" t="s">
        <v>4222</v>
      </c>
      <c r="C208" s="988" t="s">
        <v>4180</v>
      </c>
      <c r="D208" s="988" t="s">
        <v>4221</v>
      </c>
      <c r="E208" s="987" t="s">
        <v>5179</v>
      </c>
      <c r="F208" s="988">
        <v>23621</v>
      </c>
    </row>
    <row r="209" spans="1:6" ht="15" x14ac:dyDescent="0.15">
      <c r="A209" s="988" t="s">
        <v>4182</v>
      </c>
      <c r="B209" s="988" t="s">
        <v>4220</v>
      </c>
      <c r="C209" s="988" t="s">
        <v>4180</v>
      </c>
      <c r="D209" s="988" t="s">
        <v>4219</v>
      </c>
      <c r="E209" s="987" t="s">
        <v>5180</v>
      </c>
      <c r="F209" s="988">
        <v>23671</v>
      </c>
    </row>
    <row r="210" spans="1:6" ht="15" x14ac:dyDescent="0.15">
      <c r="A210" s="988" t="s">
        <v>4182</v>
      </c>
      <c r="B210" s="988" t="s">
        <v>4218</v>
      </c>
      <c r="C210" s="988" t="s">
        <v>4180</v>
      </c>
      <c r="D210" s="988" t="s">
        <v>4217</v>
      </c>
      <c r="E210" s="987" t="s">
        <v>5181</v>
      </c>
      <c r="F210" s="988">
        <v>23817</v>
      </c>
    </row>
    <row r="211" spans="1:6" ht="15" x14ac:dyDescent="0.15">
      <c r="A211" s="988" t="s">
        <v>4182</v>
      </c>
      <c r="B211" s="988" t="s">
        <v>4216</v>
      </c>
      <c r="C211" s="988" t="s">
        <v>4180</v>
      </c>
      <c r="D211" s="988" t="s">
        <v>4215</v>
      </c>
      <c r="E211" s="987" t="s">
        <v>5182</v>
      </c>
      <c r="F211" s="988">
        <v>23841</v>
      </c>
    </row>
    <row r="212" spans="1:6" ht="15" x14ac:dyDescent="0.15">
      <c r="A212" s="988" t="s">
        <v>4182</v>
      </c>
      <c r="B212" s="988" t="s">
        <v>4214</v>
      </c>
      <c r="C212" s="988" t="s">
        <v>4180</v>
      </c>
      <c r="D212" s="988" t="s">
        <v>4213</v>
      </c>
      <c r="E212" s="987" t="s">
        <v>5183</v>
      </c>
      <c r="F212" s="988">
        <v>23876</v>
      </c>
    </row>
    <row r="213" spans="1:6" ht="15" x14ac:dyDescent="0.15">
      <c r="A213" s="988" t="s">
        <v>4182</v>
      </c>
      <c r="B213" s="988" t="s">
        <v>4212</v>
      </c>
      <c r="C213" s="988" t="s">
        <v>4180</v>
      </c>
      <c r="D213" s="988" t="s">
        <v>4211</v>
      </c>
      <c r="E213" s="987" t="s">
        <v>5184</v>
      </c>
      <c r="F213" s="988">
        <v>24015</v>
      </c>
    </row>
    <row r="214" spans="1:6" ht="15" x14ac:dyDescent="0.15">
      <c r="A214" s="988" t="s">
        <v>4182</v>
      </c>
      <c r="B214" s="988" t="s">
        <v>4210</v>
      </c>
      <c r="C214" s="988" t="s">
        <v>4180</v>
      </c>
      <c r="D214" s="988" t="s">
        <v>4209</v>
      </c>
      <c r="E214" s="987" t="s">
        <v>5185</v>
      </c>
      <c r="F214" s="988">
        <v>24023</v>
      </c>
    </row>
    <row r="215" spans="1:6" ht="15" x14ac:dyDescent="0.15">
      <c r="A215" s="988" t="s">
        <v>4182</v>
      </c>
      <c r="B215" s="988" t="s">
        <v>4208</v>
      </c>
      <c r="C215" s="988" t="s">
        <v>4180</v>
      </c>
      <c r="D215" s="988" t="s">
        <v>4207</v>
      </c>
      <c r="E215" s="987" t="s">
        <v>5186</v>
      </c>
      <c r="F215" s="988">
        <v>24058</v>
      </c>
    </row>
    <row r="216" spans="1:6" ht="15" x14ac:dyDescent="0.15">
      <c r="A216" s="988" t="s">
        <v>4182</v>
      </c>
      <c r="B216" s="988" t="s">
        <v>4206</v>
      </c>
      <c r="C216" s="988" t="s">
        <v>4180</v>
      </c>
      <c r="D216" s="988" t="s">
        <v>4205</v>
      </c>
      <c r="E216" s="987" t="s">
        <v>5187</v>
      </c>
      <c r="F216" s="988">
        <v>24066</v>
      </c>
    </row>
    <row r="217" spans="1:6" ht="15" x14ac:dyDescent="0.15">
      <c r="A217" s="988" t="s">
        <v>4182</v>
      </c>
      <c r="B217" s="988" t="s">
        <v>4204</v>
      </c>
      <c r="C217" s="988" t="s">
        <v>4180</v>
      </c>
      <c r="D217" s="988" t="s">
        <v>4203</v>
      </c>
      <c r="E217" s="987" t="s">
        <v>5188</v>
      </c>
      <c r="F217" s="988">
        <v>24082</v>
      </c>
    </row>
    <row r="218" spans="1:6" ht="15" x14ac:dyDescent="0.15">
      <c r="A218" s="988" t="s">
        <v>4182</v>
      </c>
      <c r="B218" s="988" t="s">
        <v>4202</v>
      </c>
      <c r="C218" s="988" t="s">
        <v>4180</v>
      </c>
      <c r="D218" s="988" t="s">
        <v>4201</v>
      </c>
      <c r="E218" s="987" t="s">
        <v>5189</v>
      </c>
      <c r="F218" s="988">
        <v>24112</v>
      </c>
    </row>
    <row r="219" spans="1:6" ht="15" x14ac:dyDescent="0.15">
      <c r="A219" s="988" t="s">
        <v>4182</v>
      </c>
      <c r="B219" s="988" t="s">
        <v>4200</v>
      </c>
      <c r="C219" s="988" t="s">
        <v>4180</v>
      </c>
      <c r="D219" s="988" t="s">
        <v>4199</v>
      </c>
      <c r="E219" s="987" t="s">
        <v>5190</v>
      </c>
      <c r="F219" s="988">
        <v>24121</v>
      </c>
    </row>
    <row r="220" spans="1:6" ht="15" x14ac:dyDescent="0.15">
      <c r="A220" s="988" t="s">
        <v>4182</v>
      </c>
      <c r="B220" s="988" t="s">
        <v>4198</v>
      </c>
      <c r="C220" s="988" t="s">
        <v>4180</v>
      </c>
      <c r="D220" s="988" t="s">
        <v>4197</v>
      </c>
      <c r="E220" s="987" t="s">
        <v>5191</v>
      </c>
      <c r="F220" s="988">
        <v>24236</v>
      </c>
    </row>
    <row r="221" spans="1:6" ht="15" x14ac:dyDescent="0.15">
      <c r="A221" s="988" t="s">
        <v>4182</v>
      </c>
      <c r="B221" s="988" t="s">
        <v>4196</v>
      </c>
      <c r="C221" s="988" t="s">
        <v>4180</v>
      </c>
      <c r="D221" s="988" t="s">
        <v>4195</v>
      </c>
      <c r="E221" s="987" t="s">
        <v>5192</v>
      </c>
      <c r="F221" s="988">
        <v>24244</v>
      </c>
    </row>
    <row r="222" spans="1:6" ht="15" x14ac:dyDescent="0.15">
      <c r="A222" s="988" t="s">
        <v>4182</v>
      </c>
      <c r="B222" s="988" t="s">
        <v>4194</v>
      </c>
      <c r="C222" s="988" t="s">
        <v>4180</v>
      </c>
      <c r="D222" s="988" t="s">
        <v>4193</v>
      </c>
      <c r="E222" s="987" t="s">
        <v>5193</v>
      </c>
      <c r="F222" s="988">
        <v>24252</v>
      </c>
    </row>
    <row r="223" spans="1:6" ht="15" x14ac:dyDescent="0.15">
      <c r="A223" s="988" t="s">
        <v>4182</v>
      </c>
      <c r="B223" s="988" t="s">
        <v>4192</v>
      </c>
      <c r="C223" s="988" t="s">
        <v>4180</v>
      </c>
      <c r="D223" s="988" t="s">
        <v>4191</v>
      </c>
      <c r="E223" s="987" t="s">
        <v>5194</v>
      </c>
      <c r="F223" s="988">
        <v>24261</v>
      </c>
    </row>
    <row r="224" spans="1:6" ht="15" x14ac:dyDescent="0.15">
      <c r="A224" s="988" t="s">
        <v>4182</v>
      </c>
      <c r="B224" s="988" t="s">
        <v>4190</v>
      </c>
      <c r="C224" s="988" t="s">
        <v>4180</v>
      </c>
      <c r="D224" s="988" t="s">
        <v>4189</v>
      </c>
      <c r="E224" s="987" t="s">
        <v>5195</v>
      </c>
      <c r="F224" s="988">
        <v>24414</v>
      </c>
    </row>
    <row r="225" spans="1:6" ht="15" x14ac:dyDescent="0.15">
      <c r="A225" s="988" t="s">
        <v>4182</v>
      </c>
      <c r="B225" s="988" t="s">
        <v>4188</v>
      </c>
      <c r="C225" s="988" t="s">
        <v>4180</v>
      </c>
      <c r="D225" s="988" t="s">
        <v>4187</v>
      </c>
      <c r="E225" s="987" t="s">
        <v>5196</v>
      </c>
      <c r="F225" s="988">
        <v>24422</v>
      </c>
    </row>
    <row r="226" spans="1:6" ht="15" x14ac:dyDescent="0.15">
      <c r="A226" s="988" t="s">
        <v>4182</v>
      </c>
      <c r="B226" s="988" t="s">
        <v>4186</v>
      </c>
      <c r="C226" s="988" t="s">
        <v>4180</v>
      </c>
      <c r="D226" s="988" t="s">
        <v>4185</v>
      </c>
      <c r="E226" s="987" t="s">
        <v>5197</v>
      </c>
      <c r="F226" s="988">
        <v>24431</v>
      </c>
    </row>
    <row r="227" spans="1:6" ht="15" x14ac:dyDescent="0.15">
      <c r="A227" s="988" t="s">
        <v>4182</v>
      </c>
      <c r="B227" s="988" t="s">
        <v>2097</v>
      </c>
      <c r="C227" s="988" t="s">
        <v>4180</v>
      </c>
      <c r="D227" s="988" t="s">
        <v>2096</v>
      </c>
      <c r="E227" s="987" t="s">
        <v>5198</v>
      </c>
      <c r="F227" s="988">
        <v>24457</v>
      </c>
    </row>
    <row r="228" spans="1:6" ht="15" x14ac:dyDescent="0.15">
      <c r="A228" s="988" t="s">
        <v>4182</v>
      </c>
      <c r="B228" s="988" t="s">
        <v>4184</v>
      </c>
      <c r="C228" s="988" t="s">
        <v>4180</v>
      </c>
      <c r="D228" s="988" t="s">
        <v>4183</v>
      </c>
      <c r="E228" s="987" t="s">
        <v>5199</v>
      </c>
      <c r="F228" s="988">
        <v>24465</v>
      </c>
    </row>
    <row r="229" spans="1:6" ht="15" x14ac:dyDescent="0.15">
      <c r="A229" s="988" t="s">
        <v>4182</v>
      </c>
      <c r="B229" s="988" t="s">
        <v>4181</v>
      </c>
      <c r="C229" s="988" t="s">
        <v>4180</v>
      </c>
      <c r="D229" s="988" t="s">
        <v>4179</v>
      </c>
      <c r="E229" s="987" t="s">
        <v>5200</v>
      </c>
      <c r="F229" s="988">
        <v>24503</v>
      </c>
    </row>
    <row r="230" spans="1:6" ht="15" x14ac:dyDescent="0.15">
      <c r="A230" s="985" t="s">
        <v>4116</v>
      </c>
      <c r="B230" s="986"/>
      <c r="C230" s="986" t="s">
        <v>4114</v>
      </c>
      <c r="D230" s="986"/>
      <c r="E230" s="987" t="s">
        <v>4116</v>
      </c>
      <c r="F230" s="985">
        <v>30007</v>
      </c>
    </row>
    <row r="231" spans="1:6" ht="15" x14ac:dyDescent="0.15">
      <c r="A231" s="988" t="s">
        <v>4116</v>
      </c>
      <c r="B231" s="988" t="s">
        <v>4178</v>
      </c>
      <c r="C231" s="988" t="s">
        <v>4114</v>
      </c>
      <c r="D231" s="988" t="s">
        <v>4177</v>
      </c>
      <c r="E231" s="987" t="s">
        <v>5201</v>
      </c>
      <c r="F231" s="988">
        <v>32018</v>
      </c>
    </row>
    <row r="232" spans="1:6" ht="15" x14ac:dyDescent="0.15">
      <c r="A232" s="988" t="s">
        <v>4116</v>
      </c>
      <c r="B232" s="988" t="s">
        <v>4176</v>
      </c>
      <c r="C232" s="988" t="s">
        <v>4114</v>
      </c>
      <c r="D232" s="988" t="s">
        <v>4175</v>
      </c>
      <c r="E232" s="987" t="s">
        <v>5202</v>
      </c>
      <c r="F232" s="988">
        <v>32026</v>
      </c>
    </row>
    <row r="233" spans="1:6" ht="15" x14ac:dyDescent="0.15">
      <c r="A233" s="988" t="s">
        <v>4116</v>
      </c>
      <c r="B233" s="988" t="s">
        <v>4174</v>
      </c>
      <c r="C233" s="988" t="s">
        <v>4114</v>
      </c>
      <c r="D233" s="988" t="s">
        <v>4173</v>
      </c>
      <c r="E233" s="987" t="s">
        <v>5203</v>
      </c>
      <c r="F233" s="988">
        <v>32034</v>
      </c>
    </row>
    <row r="234" spans="1:6" ht="15" x14ac:dyDescent="0.15">
      <c r="A234" s="988" t="s">
        <v>4116</v>
      </c>
      <c r="B234" s="988" t="s">
        <v>4172</v>
      </c>
      <c r="C234" s="988" t="s">
        <v>4114</v>
      </c>
      <c r="D234" s="988" t="s">
        <v>4171</v>
      </c>
      <c r="E234" s="987" t="s">
        <v>5204</v>
      </c>
      <c r="F234" s="988">
        <v>32051</v>
      </c>
    </row>
    <row r="235" spans="1:6" ht="15" x14ac:dyDescent="0.15">
      <c r="A235" s="988" t="s">
        <v>4116</v>
      </c>
      <c r="B235" s="988" t="s">
        <v>4170</v>
      </c>
      <c r="C235" s="988" t="s">
        <v>4114</v>
      </c>
      <c r="D235" s="988" t="s">
        <v>4169</v>
      </c>
      <c r="E235" s="987" t="s">
        <v>5205</v>
      </c>
      <c r="F235" s="988">
        <v>32069</v>
      </c>
    </row>
    <row r="236" spans="1:6" ht="15" x14ac:dyDescent="0.15">
      <c r="A236" s="988" t="s">
        <v>4116</v>
      </c>
      <c r="B236" s="988" t="s">
        <v>4168</v>
      </c>
      <c r="C236" s="988" t="s">
        <v>4114</v>
      </c>
      <c r="D236" s="988" t="s">
        <v>4167</v>
      </c>
      <c r="E236" s="987" t="s">
        <v>5206</v>
      </c>
      <c r="F236" s="988">
        <v>32077</v>
      </c>
    </row>
    <row r="237" spans="1:6" ht="15" x14ac:dyDescent="0.15">
      <c r="A237" s="988" t="s">
        <v>4116</v>
      </c>
      <c r="B237" s="988" t="s">
        <v>4166</v>
      </c>
      <c r="C237" s="988" t="s">
        <v>4114</v>
      </c>
      <c r="D237" s="988" t="s">
        <v>4165</v>
      </c>
      <c r="E237" s="987" t="s">
        <v>5207</v>
      </c>
      <c r="F237" s="988">
        <v>32085</v>
      </c>
    </row>
    <row r="238" spans="1:6" ht="15" x14ac:dyDescent="0.15">
      <c r="A238" s="988" t="s">
        <v>4116</v>
      </c>
      <c r="B238" s="988" t="s">
        <v>4164</v>
      </c>
      <c r="C238" s="988" t="s">
        <v>4114</v>
      </c>
      <c r="D238" s="988" t="s">
        <v>4163</v>
      </c>
      <c r="E238" s="987" t="s">
        <v>5208</v>
      </c>
      <c r="F238" s="988">
        <v>32093</v>
      </c>
    </row>
    <row r="239" spans="1:6" ht="15" x14ac:dyDescent="0.15">
      <c r="A239" s="988" t="s">
        <v>4116</v>
      </c>
      <c r="B239" s="988" t="s">
        <v>4162</v>
      </c>
      <c r="C239" s="988" t="s">
        <v>4114</v>
      </c>
      <c r="D239" s="988" t="s">
        <v>4161</v>
      </c>
      <c r="E239" s="987" t="s">
        <v>5209</v>
      </c>
      <c r="F239" s="988">
        <v>32107</v>
      </c>
    </row>
    <row r="240" spans="1:6" ht="15" x14ac:dyDescent="0.15">
      <c r="A240" s="988" t="s">
        <v>4116</v>
      </c>
      <c r="B240" s="988" t="s">
        <v>4160</v>
      </c>
      <c r="C240" s="988" t="s">
        <v>4114</v>
      </c>
      <c r="D240" s="988" t="s">
        <v>4159</v>
      </c>
      <c r="E240" s="987" t="s">
        <v>5210</v>
      </c>
      <c r="F240" s="988">
        <v>32115</v>
      </c>
    </row>
    <row r="241" spans="1:6" ht="15" x14ac:dyDescent="0.15">
      <c r="A241" s="988" t="s">
        <v>4116</v>
      </c>
      <c r="B241" s="988" t="s">
        <v>4158</v>
      </c>
      <c r="C241" s="988" t="s">
        <v>4114</v>
      </c>
      <c r="D241" s="988" t="s">
        <v>4157</v>
      </c>
      <c r="E241" s="987" t="s">
        <v>5211</v>
      </c>
      <c r="F241" s="988">
        <v>32131</v>
      </c>
    </row>
    <row r="242" spans="1:6" ht="15" x14ac:dyDescent="0.15">
      <c r="A242" s="988" t="s">
        <v>4116</v>
      </c>
      <c r="B242" s="988" t="s">
        <v>4156</v>
      </c>
      <c r="C242" s="988" t="s">
        <v>4114</v>
      </c>
      <c r="D242" s="988" t="s">
        <v>4155</v>
      </c>
      <c r="E242" s="987" t="s">
        <v>5212</v>
      </c>
      <c r="F242" s="988">
        <v>32140</v>
      </c>
    </row>
    <row r="243" spans="1:6" ht="15" x14ac:dyDescent="0.15">
      <c r="A243" s="988" t="s">
        <v>4116</v>
      </c>
      <c r="B243" s="988" t="s">
        <v>4154</v>
      </c>
      <c r="C243" s="988" t="s">
        <v>4114</v>
      </c>
      <c r="D243" s="988" t="s">
        <v>4153</v>
      </c>
      <c r="E243" s="987" t="s">
        <v>5213</v>
      </c>
      <c r="F243" s="988">
        <v>32158</v>
      </c>
    </row>
    <row r="244" spans="1:6" ht="15" x14ac:dyDescent="0.15">
      <c r="A244" s="988" t="s">
        <v>4116</v>
      </c>
      <c r="B244" s="988" t="s">
        <v>5214</v>
      </c>
      <c r="C244" s="988" t="s">
        <v>4114</v>
      </c>
      <c r="D244" s="988" t="s">
        <v>5215</v>
      </c>
      <c r="E244" s="987" t="s">
        <v>5216</v>
      </c>
      <c r="F244" s="988">
        <v>32166</v>
      </c>
    </row>
    <row r="245" spans="1:6" ht="15" x14ac:dyDescent="0.15">
      <c r="A245" s="988" t="s">
        <v>4116</v>
      </c>
      <c r="B245" s="988" t="s">
        <v>4152</v>
      </c>
      <c r="C245" s="988" t="s">
        <v>4114</v>
      </c>
      <c r="D245" s="988" t="s">
        <v>4151</v>
      </c>
      <c r="E245" s="987" t="s">
        <v>5217</v>
      </c>
      <c r="F245" s="988">
        <v>33014</v>
      </c>
    </row>
    <row r="246" spans="1:6" ht="15" x14ac:dyDescent="0.15">
      <c r="A246" s="988" t="s">
        <v>4116</v>
      </c>
      <c r="B246" s="988" t="s">
        <v>4150</v>
      </c>
      <c r="C246" s="988" t="s">
        <v>4114</v>
      </c>
      <c r="D246" s="988" t="s">
        <v>4149</v>
      </c>
      <c r="E246" s="987" t="s">
        <v>5218</v>
      </c>
      <c r="F246" s="988">
        <v>33022</v>
      </c>
    </row>
    <row r="247" spans="1:6" ht="15" x14ac:dyDescent="0.15">
      <c r="A247" s="988" t="s">
        <v>4116</v>
      </c>
      <c r="B247" s="988" t="s">
        <v>4148</v>
      </c>
      <c r="C247" s="988" t="s">
        <v>4114</v>
      </c>
      <c r="D247" s="988" t="s">
        <v>4147</v>
      </c>
      <c r="E247" s="987" t="s">
        <v>5219</v>
      </c>
      <c r="F247" s="988">
        <v>33031</v>
      </c>
    </row>
    <row r="248" spans="1:6" ht="15" x14ac:dyDescent="0.15">
      <c r="A248" s="988" t="s">
        <v>4116</v>
      </c>
      <c r="B248" s="988" t="s">
        <v>4146</v>
      </c>
      <c r="C248" s="988" t="s">
        <v>4114</v>
      </c>
      <c r="D248" s="988" t="s">
        <v>4145</v>
      </c>
      <c r="E248" s="987" t="s">
        <v>5220</v>
      </c>
      <c r="F248" s="988">
        <v>33219</v>
      </c>
    </row>
    <row r="249" spans="1:6" ht="15" x14ac:dyDescent="0.15">
      <c r="A249" s="988" t="s">
        <v>4116</v>
      </c>
      <c r="B249" s="988" t="s">
        <v>4144</v>
      </c>
      <c r="C249" s="988" t="s">
        <v>4114</v>
      </c>
      <c r="D249" s="988" t="s">
        <v>4143</v>
      </c>
      <c r="E249" s="987" t="s">
        <v>5221</v>
      </c>
      <c r="F249" s="988">
        <v>33227</v>
      </c>
    </row>
    <row r="250" spans="1:6" ht="15" x14ac:dyDescent="0.15">
      <c r="A250" s="988" t="s">
        <v>4116</v>
      </c>
      <c r="B250" s="988" t="s">
        <v>4142</v>
      </c>
      <c r="C250" s="988" t="s">
        <v>4114</v>
      </c>
      <c r="D250" s="988" t="s">
        <v>4141</v>
      </c>
      <c r="E250" s="987" t="s">
        <v>5222</v>
      </c>
      <c r="F250" s="988">
        <v>33669</v>
      </c>
    </row>
    <row r="251" spans="1:6" ht="15" x14ac:dyDescent="0.15">
      <c r="A251" s="988" t="s">
        <v>4116</v>
      </c>
      <c r="B251" s="988" t="s">
        <v>4140</v>
      </c>
      <c r="C251" s="988" t="s">
        <v>4114</v>
      </c>
      <c r="D251" s="988" t="s">
        <v>4139</v>
      </c>
      <c r="E251" s="987" t="s">
        <v>5223</v>
      </c>
      <c r="F251" s="988">
        <v>33812</v>
      </c>
    </row>
    <row r="252" spans="1:6" ht="15" x14ac:dyDescent="0.15">
      <c r="A252" s="988" t="s">
        <v>4116</v>
      </c>
      <c r="B252" s="988" t="s">
        <v>4138</v>
      </c>
      <c r="C252" s="988" t="s">
        <v>4114</v>
      </c>
      <c r="D252" s="988" t="s">
        <v>4137</v>
      </c>
      <c r="E252" s="987" t="s">
        <v>5224</v>
      </c>
      <c r="F252" s="988">
        <v>34029</v>
      </c>
    </row>
    <row r="253" spans="1:6" ht="15" x14ac:dyDescent="0.15">
      <c r="A253" s="988" t="s">
        <v>4116</v>
      </c>
      <c r="B253" s="988" t="s">
        <v>4136</v>
      </c>
      <c r="C253" s="988" t="s">
        <v>4114</v>
      </c>
      <c r="D253" s="988" t="s">
        <v>4135</v>
      </c>
      <c r="E253" s="987" t="s">
        <v>5225</v>
      </c>
      <c r="F253" s="988">
        <v>34410</v>
      </c>
    </row>
    <row r="254" spans="1:6" ht="15" x14ac:dyDescent="0.15">
      <c r="A254" s="988" t="s">
        <v>4116</v>
      </c>
      <c r="B254" s="988" t="s">
        <v>4134</v>
      </c>
      <c r="C254" s="988" t="s">
        <v>4114</v>
      </c>
      <c r="D254" s="988" t="s">
        <v>4133</v>
      </c>
      <c r="E254" s="987" t="s">
        <v>5226</v>
      </c>
      <c r="F254" s="988">
        <v>34614</v>
      </c>
    </row>
    <row r="255" spans="1:6" ht="15" x14ac:dyDescent="0.15">
      <c r="A255" s="988" t="s">
        <v>4116</v>
      </c>
      <c r="B255" s="988" t="s">
        <v>4132</v>
      </c>
      <c r="C255" s="988" t="s">
        <v>4114</v>
      </c>
      <c r="D255" s="988" t="s">
        <v>4131</v>
      </c>
      <c r="E255" s="987" t="s">
        <v>5227</v>
      </c>
      <c r="F255" s="988">
        <v>34827</v>
      </c>
    </row>
    <row r="256" spans="1:6" ht="15" x14ac:dyDescent="0.15">
      <c r="A256" s="988" t="s">
        <v>4116</v>
      </c>
      <c r="B256" s="988" t="s">
        <v>4130</v>
      </c>
      <c r="C256" s="988" t="s">
        <v>4114</v>
      </c>
      <c r="D256" s="988" t="s">
        <v>4129</v>
      </c>
      <c r="E256" s="987" t="s">
        <v>5228</v>
      </c>
      <c r="F256" s="988">
        <v>34835</v>
      </c>
    </row>
    <row r="257" spans="1:6" ht="15" x14ac:dyDescent="0.15">
      <c r="A257" s="988" t="s">
        <v>4116</v>
      </c>
      <c r="B257" s="988" t="s">
        <v>4128</v>
      </c>
      <c r="C257" s="988" t="s">
        <v>4114</v>
      </c>
      <c r="D257" s="988" t="s">
        <v>4127</v>
      </c>
      <c r="E257" s="987" t="s">
        <v>5229</v>
      </c>
      <c r="F257" s="988">
        <v>34843</v>
      </c>
    </row>
    <row r="258" spans="1:6" ht="15" x14ac:dyDescent="0.15">
      <c r="A258" s="988" t="s">
        <v>4116</v>
      </c>
      <c r="B258" s="988" t="s">
        <v>4126</v>
      </c>
      <c r="C258" s="988" t="s">
        <v>4114</v>
      </c>
      <c r="D258" s="988" t="s">
        <v>4125</v>
      </c>
      <c r="E258" s="987" t="s">
        <v>5230</v>
      </c>
      <c r="F258" s="988">
        <v>34851</v>
      </c>
    </row>
    <row r="259" spans="1:6" ht="15" x14ac:dyDescent="0.15">
      <c r="A259" s="988" t="s">
        <v>4116</v>
      </c>
      <c r="B259" s="988" t="s">
        <v>4124</v>
      </c>
      <c r="C259" s="988" t="s">
        <v>4114</v>
      </c>
      <c r="D259" s="988" t="s">
        <v>4123</v>
      </c>
      <c r="E259" s="987" t="s">
        <v>5231</v>
      </c>
      <c r="F259" s="988">
        <v>35017</v>
      </c>
    </row>
    <row r="260" spans="1:6" ht="15" x14ac:dyDescent="0.15">
      <c r="A260" s="988" t="s">
        <v>4116</v>
      </c>
      <c r="B260" s="988" t="s">
        <v>4122</v>
      </c>
      <c r="C260" s="988" t="s">
        <v>4114</v>
      </c>
      <c r="D260" s="988" t="s">
        <v>4121</v>
      </c>
      <c r="E260" s="987" t="s">
        <v>5232</v>
      </c>
      <c r="F260" s="988">
        <v>35033</v>
      </c>
    </row>
    <row r="261" spans="1:6" ht="15" x14ac:dyDescent="0.15">
      <c r="A261" s="988" t="s">
        <v>4116</v>
      </c>
      <c r="B261" s="988" t="s">
        <v>4120</v>
      </c>
      <c r="C261" s="988" t="s">
        <v>4114</v>
      </c>
      <c r="D261" s="988" t="s">
        <v>4119</v>
      </c>
      <c r="E261" s="987" t="s">
        <v>5233</v>
      </c>
      <c r="F261" s="988">
        <v>35068</v>
      </c>
    </row>
    <row r="262" spans="1:6" ht="15" x14ac:dyDescent="0.15">
      <c r="A262" s="988" t="s">
        <v>4116</v>
      </c>
      <c r="B262" s="988" t="s">
        <v>4118</v>
      </c>
      <c r="C262" s="988" t="s">
        <v>4114</v>
      </c>
      <c r="D262" s="988" t="s">
        <v>4117</v>
      </c>
      <c r="E262" s="987" t="s">
        <v>5234</v>
      </c>
      <c r="F262" s="988">
        <v>35076</v>
      </c>
    </row>
    <row r="263" spans="1:6" ht="15" x14ac:dyDescent="0.15">
      <c r="A263" s="988" t="s">
        <v>4116</v>
      </c>
      <c r="B263" s="988" t="s">
        <v>4115</v>
      </c>
      <c r="C263" s="988" t="s">
        <v>4114</v>
      </c>
      <c r="D263" s="988" t="s">
        <v>4113</v>
      </c>
      <c r="E263" s="987" t="s">
        <v>5235</v>
      </c>
      <c r="F263" s="988">
        <v>35246</v>
      </c>
    </row>
    <row r="264" spans="1:6" ht="15" x14ac:dyDescent="0.15">
      <c r="A264" s="985" t="s">
        <v>4050</v>
      </c>
      <c r="B264" s="986"/>
      <c r="C264" s="986" t="s">
        <v>4048</v>
      </c>
      <c r="D264" s="986"/>
      <c r="E264" s="987" t="s">
        <v>4050</v>
      </c>
      <c r="F264" s="985">
        <v>40002</v>
      </c>
    </row>
    <row r="265" spans="1:6" ht="15" x14ac:dyDescent="0.15">
      <c r="A265" s="988" t="s">
        <v>4050</v>
      </c>
      <c r="B265" s="988" t="s">
        <v>4112</v>
      </c>
      <c r="C265" s="988" t="s">
        <v>4048</v>
      </c>
      <c r="D265" s="988" t="s">
        <v>4111</v>
      </c>
      <c r="E265" s="987" t="s">
        <v>5236</v>
      </c>
      <c r="F265" s="988">
        <v>41009</v>
      </c>
    </row>
    <row r="266" spans="1:6" ht="15" x14ac:dyDescent="0.15">
      <c r="A266" s="988" t="s">
        <v>4050</v>
      </c>
      <c r="B266" s="988" t="s">
        <v>4110</v>
      </c>
      <c r="C266" s="988" t="s">
        <v>4048</v>
      </c>
      <c r="D266" s="988" t="s">
        <v>4109</v>
      </c>
      <c r="E266" s="987" t="s">
        <v>5237</v>
      </c>
      <c r="F266" s="988">
        <v>42021</v>
      </c>
    </row>
    <row r="267" spans="1:6" ht="15" x14ac:dyDescent="0.15">
      <c r="A267" s="988" t="s">
        <v>4050</v>
      </c>
      <c r="B267" s="988" t="s">
        <v>4108</v>
      </c>
      <c r="C267" s="988" t="s">
        <v>4048</v>
      </c>
      <c r="D267" s="988" t="s">
        <v>4107</v>
      </c>
      <c r="E267" s="987" t="s">
        <v>5238</v>
      </c>
      <c r="F267" s="988">
        <v>42030</v>
      </c>
    </row>
    <row r="268" spans="1:6" ht="15" x14ac:dyDescent="0.15">
      <c r="A268" s="988" t="s">
        <v>4050</v>
      </c>
      <c r="B268" s="988" t="s">
        <v>4106</v>
      </c>
      <c r="C268" s="988" t="s">
        <v>4048</v>
      </c>
      <c r="D268" s="988" t="s">
        <v>4105</v>
      </c>
      <c r="E268" s="987" t="s">
        <v>5239</v>
      </c>
      <c r="F268" s="988">
        <v>42056</v>
      </c>
    </row>
    <row r="269" spans="1:6" ht="15" x14ac:dyDescent="0.15">
      <c r="A269" s="988" t="s">
        <v>4050</v>
      </c>
      <c r="B269" s="988" t="s">
        <v>4104</v>
      </c>
      <c r="C269" s="988" t="s">
        <v>4048</v>
      </c>
      <c r="D269" s="988" t="s">
        <v>4103</v>
      </c>
      <c r="E269" s="987" t="s">
        <v>5240</v>
      </c>
      <c r="F269" s="988">
        <v>42064</v>
      </c>
    </row>
    <row r="270" spans="1:6" ht="15" x14ac:dyDescent="0.15">
      <c r="A270" s="988" t="s">
        <v>4050</v>
      </c>
      <c r="B270" s="988" t="s">
        <v>4102</v>
      </c>
      <c r="C270" s="988" t="s">
        <v>4048</v>
      </c>
      <c r="D270" s="988" t="s">
        <v>4101</v>
      </c>
      <c r="E270" s="987" t="s">
        <v>5241</v>
      </c>
      <c r="F270" s="988">
        <v>42072</v>
      </c>
    </row>
    <row r="271" spans="1:6" ht="15" x14ac:dyDescent="0.15">
      <c r="A271" s="988" t="s">
        <v>4050</v>
      </c>
      <c r="B271" s="988" t="s">
        <v>4100</v>
      </c>
      <c r="C271" s="988" t="s">
        <v>4048</v>
      </c>
      <c r="D271" s="988" t="s">
        <v>4099</v>
      </c>
      <c r="E271" s="987" t="s">
        <v>5242</v>
      </c>
      <c r="F271" s="988">
        <v>42081</v>
      </c>
    </row>
    <row r="272" spans="1:6" ht="15" x14ac:dyDescent="0.15">
      <c r="A272" s="988" t="s">
        <v>4050</v>
      </c>
      <c r="B272" s="988" t="s">
        <v>4098</v>
      </c>
      <c r="C272" s="988" t="s">
        <v>4048</v>
      </c>
      <c r="D272" s="988" t="s">
        <v>4097</v>
      </c>
      <c r="E272" s="987" t="s">
        <v>5243</v>
      </c>
      <c r="F272" s="988">
        <v>42099</v>
      </c>
    </row>
    <row r="273" spans="1:6" ht="15" x14ac:dyDescent="0.15">
      <c r="A273" s="988" t="s">
        <v>4050</v>
      </c>
      <c r="B273" s="988" t="s">
        <v>4096</v>
      </c>
      <c r="C273" s="988" t="s">
        <v>4048</v>
      </c>
      <c r="D273" s="988" t="s">
        <v>4095</v>
      </c>
      <c r="E273" s="987" t="s">
        <v>5244</v>
      </c>
      <c r="F273" s="988">
        <v>42111</v>
      </c>
    </row>
    <row r="274" spans="1:6" ht="15" x14ac:dyDescent="0.15">
      <c r="A274" s="988" t="s">
        <v>4050</v>
      </c>
      <c r="B274" s="988" t="s">
        <v>4094</v>
      </c>
      <c r="C274" s="988" t="s">
        <v>4048</v>
      </c>
      <c r="D274" s="988" t="s">
        <v>4093</v>
      </c>
      <c r="E274" s="987" t="s">
        <v>5245</v>
      </c>
      <c r="F274" s="988">
        <v>42129</v>
      </c>
    </row>
    <row r="275" spans="1:6" ht="15" x14ac:dyDescent="0.15">
      <c r="A275" s="988" t="s">
        <v>4050</v>
      </c>
      <c r="B275" s="988" t="s">
        <v>4092</v>
      </c>
      <c r="C275" s="988" t="s">
        <v>4048</v>
      </c>
      <c r="D275" s="988" t="s">
        <v>4091</v>
      </c>
      <c r="E275" s="987" t="s">
        <v>5246</v>
      </c>
      <c r="F275" s="988">
        <v>42137</v>
      </c>
    </row>
    <row r="276" spans="1:6" ht="15" x14ac:dyDescent="0.15">
      <c r="A276" s="988" t="s">
        <v>4050</v>
      </c>
      <c r="B276" s="988" t="s">
        <v>4090</v>
      </c>
      <c r="C276" s="988" t="s">
        <v>4048</v>
      </c>
      <c r="D276" s="988" t="s">
        <v>4089</v>
      </c>
      <c r="E276" s="987" t="s">
        <v>5247</v>
      </c>
      <c r="F276" s="988">
        <v>42145</v>
      </c>
    </row>
    <row r="277" spans="1:6" ht="15" x14ac:dyDescent="0.15">
      <c r="A277" s="988" t="s">
        <v>4050</v>
      </c>
      <c r="B277" s="988" t="s">
        <v>4088</v>
      </c>
      <c r="C277" s="988" t="s">
        <v>4048</v>
      </c>
      <c r="D277" s="988" t="s">
        <v>4087</v>
      </c>
      <c r="E277" s="987" t="s">
        <v>5248</v>
      </c>
      <c r="F277" s="988">
        <v>42153</v>
      </c>
    </row>
    <row r="278" spans="1:6" ht="15" x14ac:dyDescent="0.15">
      <c r="A278" s="988" t="s">
        <v>4050</v>
      </c>
      <c r="B278" s="988" t="s">
        <v>5249</v>
      </c>
      <c r="C278" s="988" t="s">
        <v>4048</v>
      </c>
      <c r="D278" s="988" t="s">
        <v>5250</v>
      </c>
      <c r="E278" s="987" t="s">
        <v>5251</v>
      </c>
      <c r="F278" s="988">
        <v>42161</v>
      </c>
    </row>
    <row r="279" spans="1:6" ht="15" x14ac:dyDescent="0.15">
      <c r="A279" s="988" t="s">
        <v>4050</v>
      </c>
      <c r="B279" s="988" t="s">
        <v>4086</v>
      </c>
      <c r="C279" s="988" t="s">
        <v>4048</v>
      </c>
      <c r="D279" s="988" t="s">
        <v>4085</v>
      </c>
      <c r="E279" s="987" t="s">
        <v>5252</v>
      </c>
      <c r="F279" s="988">
        <v>43010</v>
      </c>
    </row>
    <row r="280" spans="1:6" ht="15" x14ac:dyDescent="0.15">
      <c r="A280" s="988" t="s">
        <v>4050</v>
      </c>
      <c r="B280" s="988" t="s">
        <v>4084</v>
      </c>
      <c r="C280" s="988" t="s">
        <v>4048</v>
      </c>
      <c r="D280" s="988" t="s">
        <v>4083</v>
      </c>
      <c r="E280" s="987" t="s">
        <v>5253</v>
      </c>
      <c r="F280" s="988">
        <v>43028</v>
      </c>
    </row>
    <row r="281" spans="1:6" ht="15" x14ac:dyDescent="0.15">
      <c r="A281" s="988" t="s">
        <v>4050</v>
      </c>
      <c r="B281" s="988" t="s">
        <v>4082</v>
      </c>
      <c r="C281" s="988" t="s">
        <v>4048</v>
      </c>
      <c r="D281" s="988" t="s">
        <v>4081</v>
      </c>
      <c r="E281" s="987" t="s">
        <v>5254</v>
      </c>
      <c r="F281" s="988">
        <v>43214</v>
      </c>
    </row>
    <row r="282" spans="1:6" ht="15" x14ac:dyDescent="0.15">
      <c r="A282" s="988" t="s">
        <v>4050</v>
      </c>
      <c r="B282" s="988" t="s">
        <v>4080</v>
      </c>
      <c r="C282" s="988" t="s">
        <v>4048</v>
      </c>
      <c r="D282" s="988" t="s">
        <v>4079</v>
      </c>
      <c r="E282" s="987" t="s">
        <v>5255</v>
      </c>
      <c r="F282" s="988">
        <v>43222</v>
      </c>
    </row>
    <row r="283" spans="1:6" ht="15" x14ac:dyDescent="0.15">
      <c r="A283" s="988" t="s">
        <v>4050</v>
      </c>
      <c r="B283" s="988" t="s">
        <v>4078</v>
      </c>
      <c r="C283" s="988" t="s">
        <v>4048</v>
      </c>
      <c r="D283" s="988" t="s">
        <v>4077</v>
      </c>
      <c r="E283" s="987" t="s">
        <v>5256</v>
      </c>
      <c r="F283" s="988">
        <v>43231</v>
      </c>
    </row>
    <row r="284" spans="1:6" ht="15" x14ac:dyDescent="0.15">
      <c r="A284" s="988" t="s">
        <v>4050</v>
      </c>
      <c r="B284" s="988" t="s">
        <v>1612</v>
      </c>
      <c r="C284" s="988" t="s">
        <v>4048</v>
      </c>
      <c r="D284" s="988" t="s">
        <v>1611</v>
      </c>
      <c r="E284" s="987" t="s">
        <v>5257</v>
      </c>
      <c r="F284" s="988">
        <v>43249</v>
      </c>
    </row>
    <row r="285" spans="1:6" ht="15" x14ac:dyDescent="0.15">
      <c r="A285" s="988" t="s">
        <v>4050</v>
      </c>
      <c r="B285" s="988" t="s">
        <v>4076</v>
      </c>
      <c r="C285" s="988" t="s">
        <v>4048</v>
      </c>
      <c r="D285" s="988" t="s">
        <v>4075</v>
      </c>
      <c r="E285" s="987" t="s">
        <v>5258</v>
      </c>
      <c r="F285" s="988">
        <v>43419</v>
      </c>
    </row>
    <row r="286" spans="1:6" ht="15" x14ac:dyDescent="0.15">
      <c r="A286" s="988" t="s">
        <v>4050</v>
      </c>
      <c r="B286" s="988" t="s">
        <v>4074</v>
      </c>
      <c r="C286" s="988" t="s">
        <v>4048</v>
      </c>
      <c r="D286" s="988" t="s">
        <v>4073</v>
      </c>
      <c r="E286" s="987" t="s">
        <v>5259</v>
      </c>
      <c r="F286" s="988">
        <v>43613</v>
      </c>
    </row>
    <row r="287" spans="1:6" ht="15" x14ac:dyDescent="0.15">
      <c r="A287" s="988" t="s">
        <v>4050</v>
      </c>
      <c r="B287" s="988" t="s">
        <v>4072</v>
      </c>
      <c r="C287" s="988" t="s">
        <v>4048</v>
      </c>
      <c r="D287" s="988" t="s">
        <v>4071</v>
      </c>
      <c r="E287" s="987" t="s">
        <v>5260</v>
      </c>
      <c r="F287" s="988">
        <v>43621</v>
      </c>
    </row>
    <row r="288" spans="1:6" ht="15" x14ac:dyDescent="0.15">
      <c r="A288" s="988" t="s">
        <v>4050</v>
      </c>
      <c r="B288" s="988" t="s">
        <v>4070</v>
      </c>
      <c r="C288" s="988" t="s">
        <v>4048</v>
      </c>
      <c r="D288" s="988" t="s">
        <v>4069</v>
      </c>
      <c r="E288" s="987" t="s">
        <v>5261</v>
      </c>
      <c r="F288" s="988">
        <v>44016</v>
      </c>
    </row>
    <row r="289" spans="1:6" ht="15" x14ac:dyDescent="0.15">
      <c r="A289" s="988" t="s">
        <v>4050</v>
      </c>
      <c r="B289" s="988" t="s">
        <v>4068</v>
      </c>
      <c r="C289" s="988" t="s">
        <v>4048</v>
      </c>
      <c r="D289" s="988" t="s">
        <v>4067</v>
      </c>
      <c r="E289" s="987" t="s">
        <v>5262</v>
      </c>
      <c r="F289" s="988">
        <v>44041</v>
      </c>
    </row>
    <row r="290" spans="1:6" ht="15" x14ac:dyDescent="0.15">
      <c r="A290" s="988" t="s">
        <v>4050</v>
      </c>
      <c r="B290" s="988" t="s">
        <v>4066</v>
      </c>
      <c r="C290" s="988" t="s">
        <v>4048</v>
      </c>
      <c r="D290" s="988" t="s">
        <v>4065</v>
      </c>
      <c r="E290" s="987" t="s">
        <v>5263</v>
      </c>
      <c r="F290" s="988">
        <v>44067</v>
      </c>
    </row>
    <row r="291" spans="1:6" ht="15" x14ac:dyDescent="0.15">
      <c r="A291" s="988" t="s">
        <v>4050</v>
      </c>
      <c r="B291" s="988" t="s">
        <v>4064</v>
      </c>
      <c r="C291" s="988" t="s">
        <v>4048</v>
      </c>
      <c r="D291" s="988" t="s">
        <v>4063</v>
      </c>
      <c r="E291" s="987" t="s">
        <v>5264</v>
      </c>
      <c r="F291" s="988">
        <v>44211</v>
      </c>
    </row>
    <row r="292" spans="1:6" ht="15" x14ac:dyDescent="0.15">
      <c r="A292" s="988" t="s">
        <v>4050</v>
      </c>
      <c r="B292" s="988" t="s">
        <v>4062</v>
      </c>
      <c r="C292" s="988" t="s">
        <v>4048</v>
      </c>
      <c r="D292" s="988" t="s">
        <v>4061</v>
      </c>
      <c r="E292" s="987" t="s">
        <v>5265</v>
      </c>
      <c r="F292" s="988">
        <v>44229</v>
      </c>
    </row>
    <row r="293" spans="1:6" ht="15" x14ac:dyDescent="0.15">
      <c r="A293" s="988" t="s">
        <v>4050</v>
      </c>
      <c r="B293" s="988" t="s">
        <v>4060</v>
      </c>
      <c r="C293" s="988" t="s">
        <v>4048</v>
      </c>
      <c r="D293" s="988" t="s">
        <v>4059</v>
      </c>
      <c r="E293" s="987" t="s">
        <v>5266</v>
      </c>
      <c r="F293" s="988">
        <v>44245</v>
      </c>
    </row>
    <row r="294" spans="1:6" ht="15" x14ac:dyDescent="0.15">
      <c r="A294" s="988" t="s">
        <v>4050</v>
      </c>
      <c r="B294" s="988" t="s">
        <v>4058</v>
      </c>
      <c r="C294" s="988" t="s">
        <v>4048</v>
      </c>
      <c r="D294" s="988" t="s">
        <v>4057</v>
      </c>
      <c r="E294" s="987" t="s">
        <v>5267</v>
      </c>
      <c r="F294" s="988">
        <v>44440</v>
      </c>
    </row>
    <row r="295" spans="1:6" ht="15" x14ac:dyDescent="0.15">
      <c r="A295" s="988" t="s">
        <v>4050</v>
      </c>
      <c r="B295" s="988" t="s">
        <v>4056</v>
      </c>
      <c r="C295" s="988" t="s">
        <v>4048</v>
      </c>
      <c r="D295" s="988" t="s">
        <v>4055</v>
      </c>
      <c r="E295" s="987" t="s">
        <v>5268</v>
      </c>
      <c r="F295" s="988">
        <v>44458</v>
      </c>
    </row>
    <row r="296" spans="1:6" ht="15" x14ac:dyDescent="0.15">
      <c r="A296" s="988" t="s">
        <v>4050</v>
      </c>
      <c r="B296" s="988" t="s">
        <v>4054</v>
      </c>
      <c r="C296" s="988" t="s">
        <v>4048</v>
      </c>
      <c r="D296" s="988" t="s">
        <v>4053</v>
      </c>
      <c r="E296" s="987" t="s">
        <v>5269</v>
      </c>
      <c r="F296" s="988">
        <v>45012</v>
      </c>
    </row>
    <row r="297" spans="1:6" ht="15" x14ac:dyDescent="0.15">
      <c r="A297" s="988" t="s">
        <v>4050</v>
      </c>
      <c r="B297" s="988" t="s">
        <v>1478</v>
      </c>
      <c r="C297" s="988" t="s">
        <v>4048</v>
      </c>
      <c r="D297" s="988" t="s">
        <v>1477</v>
      </c>
      <c r="E297" s="987" t="s">
        <v>5270</v>
      </c>
      <c r="F297" s="988">
        <v>45055</v>
      </c>
    </row>
    <row r="298" spans="1:6" ht="15" x14ac:dyDescent="0.15">
      <c r="A298" s="988" t="s">
        <v>4050</v>
      </c>
      <c r="B298" s="988" t="s">
        <v>4052</v>
      </c>
      <c r="C298" s="988" t="s">
        <v>4048</v>
      </c>
      <c r="D298" s="988" t="s">
        <v>4051</v>
      </c>
      <c r="E298" s="987" t="s">
        <v>5271</v>
      </c>
      <c r="F298" s="988">
        <v>45811</v>
      </c>
    </row>
    <row r="299" spans="1:6" ht="15" x14ac:dyDescent="0.15">
      <c r="A299" s="988" t="s">
        <v>4050</v>
      </c>
      <c r="B299" s="988" t="s">
        <v>4049</v>
      </c>
      <c r="C299" s="988" t="s">
        <v>4048</v>
      </c>
      <c r="D299" s="988" t="s">
        <v>4047</v>
      </c>
      <c r="E299" s="987" t="s">
        <v>5272</v>
      </c>
      <c r="F299" s="988">
        <v>46060</v>
      </c>
    </row>
    <row r="300" spans="1:6" ht="15" x14ac:dyDescent="0.15">
      <c r="A300" s="985" t="s">
        <v>4000</v>
      </c>
      <c r="B300" s="986"/>
      <c r="C300" s="986" t="s">
        <v>3998</v>
      </c>
      <c r="D300" s="986"/>
      <c r="E300" s="987" t="s">
        <v>4000</v>
      </c>
      <c r="F300" s="985">
        <v>50008</v>
      </c>
    </row>
    <row r="301" spans="1:6" ht="15" x14ac:dyDescent="0.15">
      <c r="A301" s="988" t="s">
        <v>4000</v>
      </c>
      <c r="B301" s="988" t="s">
        <v>4046</v>
      </c>
      <c r="C301" s="988" t="s">
        <v>3998</v>
      </c>
      <c r="D301" s="988" t="s">
        <v>4045</v>
      </c>
      <c r="E301" s="987" t="s">
        <v>5273</v>
      </c>
      <c r="F301" s="988">
        <v>52019</v>
      </c>
    </row>
    <row r="302" spans="1:6" ht="15" x14ac:dyDescent="0.15">
      <c r="A302" s="988" t="s">
        <v>4000</v>
      </c>
      <c r="B302" s="988" t="s">
        <v>4044</v>
      </c>
      <c r="C302" s="988" t="s">
        <v>3998</v>
      </c>
      <c r="D302" s="988" t="s">
        <v>4043</v>
      </c>
      <c r="E302" s="987" t="s">
        <v>5274</v>
      </c>
      <c r="F302" s="988">
        <v>52027</v>
      </c>
    </row>
    <row r="303" spans="1:6" ht="15" x14ac:dyDescent="0.15">
      <c r="A303" s="988" t="s">
        <v>4000</v>
      </c>
      <c r="B303" s="988" t="s">
        <v>4042</v>
      </c>
      <c r="C303" s="988" t="s">
        <v>3998</v>
      </c>
      <c r="D303" s="988" t="s">
        <v>4041</v>
      </c>
      <c r="E303" s="987" t="s">
        <v>5275</v>
      </c>
      <c r="F303" s="988">
        <v>52035</v>
      </c>
    </row>
    <row r="304" spans="1:6" ht="15" x14ac:dyDescent="0.15">
      <c r="A304" s="988" t="s">
        <v>4000</v>
      </c>
      <c r="B304" s="988" t="s">
        <v>4040</v>
      </c>
      <c r="C304" s="988" t="s">
        <v>3998</v>
      </c>
      <c r="D304" s="988" t="s">
        <v>4039</v>
      </c>
      <c r="E304" s="987" t="s">
        <v>5276</v>
      </c>
      <c r="F304" s="988">
        <v>52043</v>
      </c>
    </row>
    <row r="305" spans="1:6" ht="15" x14ac:dyDescent="0.15">
      <c r="A305" s="988" t="s">
        <v>4000</v>
      </c>
      <c r="B305" s="988" t="s">
        <v>4038</v>
      </c>
      <c r="C305" s="988" t="s">
        <v>3998</v>
      </c>
      <c r="D305" s="988" t="s">
        <v>4037</v>
      </c>
      <c r="E305" s="987" t="s">
        <v>5277</v>
      </c>
      <c r="F305" s="988">
        <v>52060</v>
      </c>
    </row>
    <row r="306" spans="1:6" ht="15" x14ac:dyDescent="0.15">
      <c r="A306" s="988" t="s">
        <v>4000</v>
      </c>
      <c r="B306" s="988" t="s">
        <v>4036</v>
      </c>
      <c r="C306" s="988" t="s">
        <v>3998</v>
      </c>
      <c r="D306" s="988" t="s">
        <v>4035</v>
      </c>
      <c r="E306" s="987" t="s">
        <v>5278</v>
      </c>
      <c r="F306" s="988">
        <v>52078</v>
      </c>
    </row>
    <row r="307" spans="1:6" ht="15" x14ac:dyDescent="0.15">
      <c r="A307" s="988" t="s">
        <v>4000</v>
      </c>
      <c r="B307" s="988" t="s">
        <v>4034</v>
      </c>
      <c r="C307" s="988" t="s">
        <v>3998</v>
      </c>
      <c r="D307" s="988" t="s">
        <v>4033</v>
      </c>
      <c r="E307" s="987" t="s">
        <v>5279</v>
      </c>
      <c r="F307" s="988">
        <v>52094</v>
      </c>
    </row>
    <row r="308" spans="1:6" ht="15" x14ac:dyDescent="0.15">
      <c r="A308" s="988" t="s">
        <v>4000</v>
      </c>
      <c r="B308" s="988" t="s">
        <v>4032</v>
      </c>
      <c r="C308" s="988" t="s">
        <v>3998</v>
      </c>
      <c r="D308" s="988" t="s">
        <v>4031</v>
      </c>
      <c r="E308" s="987" t="s">
        <v>5280</v>
      </c>
      <c r="F308" s="988">
        <v>52108</v>
      </c>
    </row>
    <row r="309" spans="1:6" ht="15" x14ac:dyDescent="0.15">
      <c r="A309" s="988" t="s">
        <v>4000</v>
      </c>
      <c r="B309" s="988" t="s">
        <v>4030</v>
      </c>
      <c r="C309" s="988" t="s">
        <v>3998</v>
      </c>
      <c r="D309" s="988" t="s">
        <v>4029</v>
      </c>
      <c r="E309" s="987" t="s">
        <v>5281</v>
      </c>
      <c r="F309" s="988">
        <v>52116</v>
      </c>
    </row>
    <row r="310" spans="1:6" ht="15" x14ac:dyDescent="0.15">
      <c r="A310" s="988" t="s">
        <v>4000</v>
      </c>
      <c r="B310" s="988" t="s">
        <v>4028</v>
      </c>
      <c r="C310" s="988" t="s">
        <v>3998</v>
      </c>
      <c r="D310" s="988" t="s">
        <v>4027</v>
      </c>
      <c r="E310" s="987" t="s">
        <v>5282</v>
      </c>
      <c r="F310" s="988">
        <v>52124</v>
      </c>
    </row>
    <row r="311" spans="1:6" ht="15" x14ac:dyDescent="0.15">
      <c r="A311" s="988" t="s">
        <v>4000</v>
      </c>
      <c r="B311" s="988" t="s">
        <v>4026</v>
      </c>
      <c r="C311" s="988" t="s">
        <v>3998</v>
      </c>
      <c r="D311" s="988" t="s">
        <v>4025</v>
      </c>
      <c r="E311" s="987" t="s">
        <v>5283</v>
      </c>
      <c r="F311" s="988">
        <v>52132</v>
      </c>
    </row>
    <row r="312" spans="1:6" ht="15" x14ac:dyDescent="0.15">
      <c r="A312" s="988" t="s">
        <v>4000</v>
      </c>
      <c r="B312" s="988" t="s">
        <v>4024</v>
      </c>
      <c r="C312" s="988" t="s">
        <v>3998</v>
      </c>
      <c r="D312" s="988" t="s">
        <v>4023</v>
      </c>
      <c r="E312" s="987" t="s">
        <v>5284</v>
      </c>
      <c r="F312" s="988">
        <v>52141</v>
      </c>
    </row>
    <row r="313" spans="1:6" ht="15" x14ac:dyDescent="0.15">
      <c r="A313" s="988" t="s">
        <v>4000</v>
      </c>
      <c r="B313" s="988" t="s">
        <v>4022</v>
      </c>
      <c r="C313" s="988" t="s">
        <v>3998</v>
      </c>
      <c r="D313" s="988" t="s">
        <v>4021</v>
      </c>
      <c r="E313" s="987" t="s">
        <v>5285</v>
      </c>
      <c r="F313" s="988">
        <v>52159</v>
      </c>
    </row>
    <row r="314" spans="1:6" ht="15" x14ac:dyDescent="0.15">
      <c r="A314" s="988" t="s">
        <v>4000</v>
      </c>
      <c r="B314" s="988" t="s">
        <v>4020</v>
      </c>
      <c r="C314" s="988" t="s">
        <v>3998</v>
      </c>
      <c r="D314" s="988" t="s">
        <v>4019</v>
      </c>
      <c r="E314" s="987" t="s">
        <v>5286</v>
      </c>
      <c r="F314" s="988">
        <v>53031</v>
      </c>
    </row>
    <row r="315" spans="1:6" ht="15" x14ac:dyDescent="0.15">
      <c r="A315" s="988" t="s">
        <v>4000</v>
      </c>
      <c r="B315" s="988" t="s">
        <v>4018</v>
      </c>
      <c r="C315" s="988" t="s">
        <v>3998</v>
      </c>
      <c r="D315" s="988" t="s">
        <v>4017</v>
      </c>
      <c r="E315" s="987" t="s">
        <v>5287</v>
      </c>
      <c r="F315" s="988">
        <v>53279</v>
      </c>
    </row>
    <row r="316" spans="1:6" ht="15" x14ac:dyDescent="0.15">
      <c r="A316" s="988" t="s">
        <v>4000</v>
      </c>
      <c r="B316" s="988" t="s">
        <v>4016</v>
      </c>
      <c r="C316" s="988" t="s">
        <v>3998</v>
      </c>
      <c r="D316" s="988" t="s">
        <v>4015</v>
      </c>
      <c r="E316" s="987" t="s">
        <v>5288</v>
      </c>
      <c r="F316" s="988">
        <v>53465</v>
      </c>
    </row>
    <row r="317" spans="1:6" ht="15" x14ac:dyDescent="0.15">
      <c r="A317" s="988" t="s">
        <v>4000</v>
      </c>
      <c r="B317" s="988" t="s">
        <v>4014</v>
      </c>
      <c r="C317" s="988" t="s">
        <v>3998</v>
      </c>
      <c r="D317" s="988" t="s">
        <v>4013</v>
      </c>
      <c r="E317" s="987" t="s">
        <v>5289</v>
      </c>
      <c r="F317" s="988">
        <v>53481</v>
      </c>
    </row>
    <row r="318" spans="1:6" ht="15" x14ac:dyDescent="0.15">
      <c r="A318" s="988" t="s">
        <v>4000</v>
      </c>
      <c r="B318" s="988" t="s">
        <v>4012</v>
      </c>
      <c r="C318" s="988" t="s">
        <v>3998</v>
      </c>
      <c r="D318" s="988" t="s">
        <v>4011</v>
      </c>
      <c r="E318" s="987" t="s">
        <v>5290</v>
      </c>
      <c r="F318" s="988">
        <v>53490</v>
      </c>
    </row>
    <row r="319" spans="1:6" ht="15" x14ac:dyDescent="0.15">
      <c r="A319" s="988" t="s">
        <v>4000</v>
      </c>
      <c r="B319" s="988" t="s">
        <v>4010</v>
      </c>
      <c r="C319" s="988" t="s">
        <v>3998</v>
      </c>
      <c r="D319" s="988" t="s">
        <v>4009</v>
      </c>
      <c r="E319" s="987" t="s">
        <v>5291</v>
      </c>
      <c r="F319" s="988">
        <v>53619</v>
      </c>
    </row>
    <row r="320" spans="1:6" ht="15" x14ac:dyDescent="0.15">
      <c r="A320" s="988" t="s">
        <v>4000</v>
      </c>
      <c r="B320" s="988" t="s">
        <v>4008</v>
      </c>
      <c r="C320" s="988" t="s">
        <v>3998</v>
      </c>
      <c r="D320" s="988" t="s">
        <v>4007</v>
      </c>
      <c r="E320" s="987" t="s">
        <v>5292</v>
      </c>
      <c r="F320" s="988">
        <v>53635</v>
      </c>
    </row>
    <row r="321" spans="1:6" ht="15" x14ac:dyDescent="0.15">
      <c r="A321" s="988" t="s">
        <v>4000</v>
      </c>
      <c r="B321" s="988" t="s">
        <v>4006</v>
      </c>
      <c r="C321" s="988" t="s">
        <v>3998</v>
      </c>
      <c r="D321" s="988" t="s">
        <v>4005</v>
      </c>
      <c r="E321" s="987" t="s">
        <v>5293</v>
      </c>
      <c r="F321" s="988">
        <v>53660</v>
      </c>
    </row>
    <row r="322" spans="1:6" ht="15" x14ac:dyDescent="0.15">
      <c r="A322" s="988" t="s">
        <v>4000</v>
      </c>
      <c r="B322" s="988" t="s">
        <v>4004</v>
      </c>
      <c r="C322" s="988" t="s">
        <v>3998</v>
      </c>
      <c r="D322" s="988" t="s">
        <v>4003</v>
      </c>
      <c r="E322" s="987" t="s">
        <v>5294</v>
      </c>
      <c r="F322" s="988">
        <v>53686</v>
      </c>
    </row>
    <row r="323" spans="1:6" ht="15" x14ac:dyDescent="0.15">
      <c r="A323" s="988" t="s">
        <v>4000</v>
      </c>
      <c r="B323" s="988" t="s">
        <v>1334</v>
      </c>
      <c r="C323" s="988" t="s">
        <v>3998</v>
      </c>
      <c r="D323" s="988" t="s">
        <v>1333</v>
      </c>
      <c r="E323" s="987" t="s">
        <v>5295</v>
      </c>
      <c r="F323" s="988">
        <v>54348</v>
      </c>
    </row>
    <row r="324" spans="1:6" ht="15" x14ac:dyDescent="0.15">
      <c r="A324" s="988" t="s">
        <v>4000</v>
      </c>
      <c r="B324" s="988" t="s">
        <v>4002</v>
      </c>
      <c r="C324" s="988" t="s">
        <v>3998</v>
      </c>
      <c r="D324" s="988" t="s">
        <v>4001</v>
      </c>
      <c r="E324" s="987" t="s">
        <v>5296</v>
      </c>
      <c r="F324" s="988">
        <v>54631</v>
      </c>
    </row>
    <row r="325" spans="1:6" ht="15" x14ac:dyDescent="0.15">
      <c r="A325" s="988" t="s">
        <v>4000</v>
      </c>
      <c r="B325" s="988" t="s">
        <v>3999</v>
      </c>
      <c r="C325" s="988" t="s">
        <v>3998</v>
      </c>
      <c r="D325" s="988" t="s">
        <v>3997</v>
      </c>
      <c r="E325" s="987" t="s">
        <v>5297</v>
      </c>
      <c r="F325" s="988">
        <v>54640</v>
      </c>
    </row>
    <row r="326" spans="1:6" ht="15" x14ac:dyDescent="0.15">
      <c r="A326" s="985" t="s">
        <v>3936</v>
      </c>
      <c r="B326" s="986"/>
      <c r="C326" s="986" t="s">
        <v>3934</v>
      </c>
      <c r="D326" s="986"/>
      <c r="E326" s="987" t="s">
        <v>3936</v>
      </c>
      <c r="F326" s="985">
        <v>60003</v>
      </c>
    </row>
    <row r="327" spans="1:6" ht="15" x14ac:dyDescent="0.15">
      <c r="A327" s="988" t="s">
        <v>3936</v>
      </c>
      <c r="B327" s="988" t="s">
        <v>3996</v>
      </c>
      <c r="C327" s="988" t="s">
        <v>3934</v>
      </c>
      <c r="D327" s="988" t="s">
        <v>2801</v>
      </c>
      <c r="E327" s="987" t="s">
        <v>5298</v>
      </c>
      <c r="F327" s="988">
        <v>62014</v>
      </c>
    </row>
    <row r="328" spans="1:6" ht="15" x14ac:dyDescent="0.15">
      <c r="A328" s="988" t="s">
        <v>3936</v>
      </c>
      <c r="B328" s="988" t="s">
        <v>3995</v>
      </c>
      <c r="C328" s="988" t="s">
        <v>3934</v>
      </c>
      <c r="D328" s="988" t="s">
        <v>3994</v>
      </c>
      <c r="E328" s="987" t="s">
        <v>5299</v>
      </c>
      <c r="F328" s="988">
        <v>62022</v>
      </c>
    </row>
    <row r="329" spans="1:6" ht="15" x14ac:dyDescent="0.15">
      <c r="A329" s="988" t="s">
        <v>3936</v>
      </c>
      <c r="B329" s="988" t="s">
        <v>3993</v>
      </c>
      <c r="C329" s="988" t="s">
        <v>3934</v>
      </c>
      <c r="D329" s="988" t="s">
        <v>3992</v>
      </c>
      <c r="E329" s="987" t="s">
        <v>5300</v>
      </c>
      <c r="F329" s="988">
        <v>62031</v>
      </c>
    </row>
    <row r="330" spans="1:6" ht="15" x14ac:dyDescent="0.15">
      <c r="A330" s="988" t="s">
        <v>3936</v>
      </c>
      <c r="B330" s="988" t="s">
        <v>3991</v>
      </c>
      <c r="C330" s="988" t="s">
        <v>3934</v>
      </c>
      <c r="D330" s="988" t="s">
        <v>3990</v>
      </c>
      <c r="E330" s="987" t="s">
        <v>5301</v>
      </c>
      <c r="F330" s="988">
        <v>62049</v>
      </c>
    </row>
    <row r="331" spans="1:6" ht="15" x14ac:dyDescent="0.15">
      <c r="A331" s="988" t="s">
        <v>3936</v>
      </c>
      <c r="B331" s="988" t="s">
        <v>3989</v>
      </c>
      <c r="C331" s="988" t="s">
        <v>3934</v>
      </c>
      <c r="D331" s="988" t="s">
        <v>3988</v>
      </c>
      <c r="E331" s="987" t="s">
        <v>5302</v>
      </c>
      <c r="F331" s="988">
        <v>62057</v>
      </c>
    </row>
    <row r="332" spans="1:6" ht="15" x14ac:dyDescent="0.15">
      <c r="A332" s="988" t="s">
        <v>3936</v>
      </c>
      <c r="B332" s="988" t="s">
        <v>3987</v>
      </c>
      <c r="C332" s="988" t="s">
        <v>3934</v>
      </c>
      <c r="D332" s="988" t="s">
        <v>3986</v>
      </c>
      <c r="E332" s="987" t="s">
        <v>5303</v>
      </c>
      <c r="F332" s="988">
        <v>62065</v>
      </c>
    </row>
    <row r="333" spans="1:6" ht="15" x14ac:dyDescent="0.15">
      <c r="A333" s="988" t="s">
        <v>3936</v>
      </c>
      <c r="B333" s="988" t="s">
        <v>3985</v>
      </c>
      <c r="C333" s="988" t="s">
        <v>3934</v>
      </c>
      <c r="D333" s="988" t="s">
        <v>3984</v>
      </c>
      <c r="E333" s="987" t="s">
        <v>5304</v>
      </c>
      <c r="F333" s="988">
        <v>62073</v>
      </c>
    </row>
    <row r="334" spans="1:6" ht="15" x14ac:dyDescent="0.15">
      <c r="A334" s="988" t="s">
        <v>3936</v>
      </c>
      <c r="B334" s="988" t="s">
        <v>3983</v>
      </c>
      <c r="C334" s="988" t="s">
        <v>3934</v>
      </c>
      <c r="D334" s="988" t="s">
        <v>3982</v>
      </c>
      <c r="E334" s="987" t="s">
        <v>5305</v>
      </c>
      <c r="F334" s="988">
        <v>62081</v>
      </c>
    </row>
    <row r="335" spans="1:6" ht="15" x14ac:dyDescent="0.15">
      <c r="A335" s="988" t="s">
        <v>3936</v>
      </c>
      <c r="B335" s="988" t="s">
        <v>3981</v>
      </c>
      <c r="C335" s="988" t="s">
        <v>3934</v>
      </c>
      <c r="D335" s="988" t="s">
        <v>3980</v>
      </c>
      <c r="E335" s="987" t="s">
        <v>5306</v>
      </c>
      <c r="F335" s="988">
        <v>62090</v>
      </c>
    </row>
    <row r="336" spans="1:6" ht="15" x14ac:dyDescent="0.15">
      <c r="A336" s="988" t="s">
        <v>3936</v>
      </c>
      <c r="B336" s="988" t="s">
        <v>3979</v>
      </c>
      <c r="C336" s="988" t="s">
        <v>3934</v>
      </c>
      <c r="D336" s="988" t="s">
        <v>3978</v>
      </c>
      <c r="E336" s="987" t="s">
        <v>5307</v>
      </c>
      <c r="F336" s="988">
        <v>62103</v>
      </c>
    </row>
    <row r="337" spans="1:6" ht="15" x14ac:dyDescent="0.15">
      <c r="A337" s="988" t="s">
        <v>3936</v>
      </c>
      <c r="B337" s="988" t="s">
        <v>3977</v>
      </c>
      <c r="C337" s="988" t="s">
        <v>3934</v>
      </c>
      <c r="D337" s="988" t="s">
        <v>3976</v>
      </c>
      <c r="E337" s="987" t="s">
        <v>5308</v>
      </c>
      <c r="F337" s="988">
        <v>62111</v>
      </c>
    </row>
    <row r="338" spans="1:6" ht="15" x14ac:dyDescent="0.15">
      <c r="A338" s="988" t="s">
        <v>3936</v>
      </c>
      <c r="B338" s="988" t="s">
        <v>3975</v>
      </c>
      <c r="C338" s="988" t="s">
        <v>3934</v>
      </c>
      <c r="D338" s="988" t="s">
        <v>3974</v>
      </c>
      <c r="E338" s="987" t="s">
        <v>5309</v>
      </c>
      <c r="F338" s="988">
        <v>62120</v>
      </c>
    </row>
    <row r="339" spans="1:6" ht="15" x14ac:dyDescent="0.15">
      <c r="A339" s="988" t="s">
        <v>3936</v>
      </c>
      <c r="B339" s="988" t="s">
        <v>3973</v>
      </c>
      <c r="C339" s="988" t="s">
        <v>3934</v>
      </c>
      <c r="D339" s="988" t="s">
        <v>3972</v>
      </c>
      <c r="E339" s="987" t="s">
        <v>5310</v>
      </c>
      <c r="F339" s="988">
        <v>62138</v>
      </c>
    </row>
    <row r="340" spans="1:6" ht="15" x14ac:dyDescent="0.15">
      <c r="A340" s="988" t="s">
        <v>3936</v>
      </c>
      <c r="B340" s="988" t="s">
        <v>3971</v>
      </c>
      <c r="C340" s="988" t="s">
        <v>3934</v>
      </c>
      <c r="D340" s="988" t="s">
        <v>3970</v>
      </c>
      <c r="E340" s="987" t="s">
        <v>5311</v>
      </c>
      <c r="F340" s="988">
        <v>63011</v>
      </c>
    </row>
    <row r="341" spans="1:6" ht="15" x14ac:dyDescent="0.15">
      <c r="A341" s="988" t="s">
        <v>3936</v>
      </c>
      <c r="B341" s="988" t="s">
        <v>3969</v>
      </c>
      <c r="C341" s="988" t="s">
        <v>3934</v>
      </c>
      <c r="D341" s="988" t="s">
        <v>3968</v>
      </c>
      <c r="E341" s="987" t="s">
        <v>5312</v>
      </c>
      <c r="F341" s="988">
        <v>63029</v>
      </c>
    </row>
    <row r="342" spans="1:6" ht="15" x14ac:dyDescent="0.15">
      <c r="A342" s="988" t="s">
        <v>3936</v>
      </c>
      <c r="B342" s="988" t="s">
        <v>3967</v>
      </c>
      <c r="C342" s="988" t="s">
        <v>3934</v>
      </c>
      <c r="D342" s="988" t="s">
        <v>3966</v>
      </c>
      <c r="E342" s="987" t="s">
        <v>5313</v>
      </c>
      <c r="F342" s="988">
        <v>63215</v>
      </c>
    </row>
    <row r="343" spans="1:6" ht="15" x14ac:dyDescent="0.15">
      <c r="A343" s="988" t="s">
        <v>3936</v>
      </c>
      <c r="B343" s="988" t="s">
        <v>3965</v>
      </c>
      <c r="C343" s="988" t="s">
        <v>3934</v>
      </c>
      <c r="D343" s="988" t="s">
        <v>3964</v>
      </c>
      <c r="E343" s="987" t="s">
        <v>5314</v>
      </c>
      <c r="F343" s="988">
        <v>63223</v>
      </c>
    </row>
    <row r="344" spans="1:6" ht="15" x14ac:dyDescent="0.15">
      <c r="A344" s="988" t="s">
        <v>3936</v>
      </c>
      <c r="B344" s="988" t="s">
        <v>2539</v>
      </c>
      <c r="C344" s="988" t="s">
        <v>3934</v>
      </c>
      <c r="D344" s="988" t="s">
        <v>3104</v>
      </c>
      <c r="E344" s="987" t="s">
        <v>5315</v>
      </c>
      <c r="F344" s="988">
        <v>63231</v>
      </c>
    </row>
    <row r="345" spans="1:6" ht="15" x14ac:dyDescent="0.15">
      <c r="A345" s="988" t="s">
        <v>3936</v>
      </c>
      <c r="B345" s="988" t="s">
        <v>3963</v>
      </c>
      <c r="C345" s="988" t="s">
        <v>3934</v>
      </c>
      <c r="D345" s="988" t="s">
        <v>3962</v>
      </c>
      <c r="E345" s="987" t="s">
        <v>5316</v>
      </c>
      <c r="F345" s="988">
        <v>63240</v>
      </c>
    </row>
    <row r="346" spans="1:6" ht="15" x14ac:dyDescent="0.15">
      <c r="A346" s="988" t="s">
        <v>3936</v>
      </c>
      <c r="B346" s="988" t="s">
        <v>3961</v>
      </c>
      <c r="C346" s="988" t="s">
        <v>3934</v>
      </c>
      <c r="D346" s="988" t="s">
        <v>3960</v>
      </c>
      <c r="E346" s="987" t="s">
        <v>5317</v>
      </c>
      <c r="F346" s="988">
        <v>63410</v>
      </c>
    </row>
    <row r="347" spans="1:6" ht="15" x14ac:dyDescent="0.15">
      <c r="A347" s="988" t="s">
        <v>3936</v>
      </c>
      <c r="B347" s="988" t="s">
        <v>3870</v>
      </c>
      <c r="C347" s="988" t="s">
        <v>3934</v>
      </c>
      <c r="D347" s="988" t="s">
        <v>3869</v>
      </c>
      <c r="E347" s="987" t="s">
        <v>5318</v>
      </c>
      <c r="F347" s="988">
        <v>63614</v>
      </c>
    </row>
    <row r="348" spans="1:6" ht="15" x14ac:dyDescent="0.15">
      <c r="A348" s="988" t="s">
        <v>3936</v>
      </c>
      <c r="B348" s="988" t="s">
        <v>3959</v>
      </c>
      <c r="C348" s="988" t="s">
        <v>3934</v>
      </c>
      <c r="D348" s="988" t="s">
        <v>3958</v>
      </c>
      <c r="E348" s="987" t="s">
        <v>5319</v>
      </c>
      <c r="F348" s="988">
        <v>63622</v>
      </c>
    </row>
    <row r="349" spans="1:6" ht="15" x14ac:dyDescent="0.15">
      <c r="A349" s="988" t="s">
        <v>3936</v>
      </c>
      <c r="B349" s="988" t="s">
        <v>3957</v>
      </c>
      <c r="C349" s="988" t="s">
        <v>3934</v>
      </c>
      <c r="D349" s="988" t="s">
        <v>3956</v>
      </c>
      <c r="E349" s="987" t="s">
        <v>5320</v>
      </c>
      <c r="F349" s="988">
        <v>63631</v>
      </c>
    </row>
    <row r="350" spans="1:6" ht="15" x14ac:dyDescent="0.15">
      <c r="A350" s="988" t="s">
        <v>3936</v>
      </c>
      <c r="B350" s="988" t="s">
        <v>3955</v>
      </c>
      <c r="C350" s="988" t="s">
        <v>3934</v>
      </c>
      <c r="D350" s="988" t="s">
        <v>3954</v>
      </c>
      <c r="E350" s="987" t="s">
        <v>5321</v>
      </c>
      <c r="F350" s="988">
        <v>63649</v>
      </c>
    </row>
    <row r="351" spans="1:6" ht="15" x14ac:dyDescent="0.15">
      <c r="A351" s="988" t="s">
        <v>3936</v>
      </c>
      <c r="B351" s="988" t="s">
        <v>3953</v>
      </c>
      <c r="C351" s="988" t="s">
        <v>3934</v>
      </c>
      <c r="D351" s="988" t="s">
        <v>3952</v>
      </c>
      <c r="E351" s="987" t="s">
        <v>5322</v>
      </c>
      <c r="F351" s="988">
        <v>63657</v>
      </c>
    </row>
    <row r="352" spans="1:6" ht="15" x14ac:dyDescent="0.15">
      <c r="A352" s="988" t="s">
        <v>3936</v>
      </c>
      <c r="B352" s="988" t="s">
        <v>3951</v>
      </c>
      <c r="C352" s="988" t="s">
        <v>3934</v>
      </c>
      <c r="D352" s="988" t="s">
        <v>3950</v>
      </c>
      <c r="E352" s="987" t="s">
        <v>5323</v>
      </c>
      <c r="F352" s="988">
        <v>63665</v>
      </c>
    </row>
    <row r="353" spans="1:6" ht="15" x14ac:dyDescent="0.15">
      <c r="A353" s="988" t="s">
        <v>3936</v>
      </c>
      <c r="B353" s="988" t="s">
        <v>3949</v>
      </c>
      <c r="C353" s="988" t="s">
        <v>3934</v>
      </c>
      <c r="D353" s="988" t="s">
        <v>3948</v>
      </c>
      <c r="E353" s="987" t="s">
        <v>5324</v>
      </c>
      <c r="F353" s="988">
        <v>63673</v>
      </c>
    </row>
    <row r="354" spans="1:6" ht="15" x14ac:dyDescent="0.15">
      <c r="A354" s="988" t="s">
        <v>3936</v>
      </c>
      <c r="B354" s="988" t="s">
        <v>3947</v>
      </c>
      <c r="C354" s="988" t="s">
        <v>3934</v>
      </c>
      <c r="D354" s="988" t="s">
        <v>3946</v>
      </c>
      <c r="E354" s="987" t="s">
        <v>5325</v>
      </c>
      <c r="F354" s="988">
        <v>63819</v>
      </c>
    </row>
    <row r="355" spans="1:6" ht="15" x14ac:dyDescent="0.15">
      <c r="A355" s="988" t="s">
        <v>3936</v>
      </c>
      <c r="B355" s="988" t="s">
        <v>2230</v>
      </c>
      <c r="C355" s="988" t="s">
        <v>3934</v>
      </c>
      <c r="D355" s="988" t="s">
        <v>3945</v>
      </c>
      <c r="E355" s="987" t="s">
        <v>5326</v>
      </c>
      <c r="F355" s="988">
        <v>63827</v>
      </c>
    </row>
    <row r="356" spans="1:6" ht="15" x14ac:dyDescent="0.15">
      <c r="A356" s="988" t="s">
        <v>3936</v>
      </c>
      <c r="B356" s="988" t="s">
        <v>1463</v>
      </c>
      <c r="C356" s="988" t="s">
        <v>3934</v>
      </c>
      <c r="D356" s="988" t="s">
        <v>1462</v>
      </c>
      <c r="E356" s="987" t="s">
        <v>5327</v>
      </c>
      <c r="F356" s="988">
        <v>64017</v>
      </c>
    </row>
    <row r="357" spans="1:6" ht="15" x14ac:dyDescent="0.15">
      <c r="A357" s="988" t="s">
        <v>3936</v>
      </c>
      <c r="B357" s="988" t="s">
        <v>3944</v>
      </c>
      <c r="C357" s="988" t="s">
        <v>3934</v>
      </c>
      <c r="D357" s="988" t="s">
        <v>3943</v>
      </c>
      <c r="E357" s="987" t="s">
        <v>5328</v>
      </c>
      <c r="F357" s="988">
        <v>64025</v>
      </c>
    </row>
    <row r="358" spans="1:6" ht="15" x14ac:dyDescent="0.15">
      <c r="A358" s="988" t="s">
        <v>3936</v>
      </c>
      <c r="B358" s="988" t="s">
        <v>3942</v>
      </c>
      <c r="C358" s="988" t="s">
        <v>3934</v>
      </c>
      <c r="D358" s="988" t="s">
        <v>3941</v>
      </c>
      <c r="E358" s="987" t="s">
        <v>5329</v>
      </c>
      <c r="F358" s="988">
        <v>64033</v>
      </c>
    </row>
    <row r="359" spans="1:6" ht="15" x14ac:dyDescent="0.15">
      <c r="A359" s="988" t="s">
        <v>3936</v>
      </c>
      <c r="B359" s="988" t="s">
        <v>3940</v>
      </c>
      <c r="C359" s="988" t="s">
        <v>3934</v>
      </c>
      <c r="D359" s="988" t="s">
        <v>3939</v>
      </c>
      <c r="E359" s="987" t="s">
        <v>5330</v>
      </c>
      <c r="F359" s="988">
        <v>64262</v>
      </c>
    </row>
    <row r="360" spans="1:6" ht="15" x14ac:dyDescent="0.15">
      <c r="A360" s="988" t="s">
        <v>3936</v>
      </c>
      <c r="B360" s="988" t="s">
        <v>3938</v>
      </c>
      <c r="C360" s="988" t="s">
        <v>3934</v>
      </c>
      <c r="D360" s="988" t="s">
        <v>3937</v>
      </c>
      <c r="E360" s="987" t="s">
        <v>5331</v>
      </c>
      <c r="F360" s="988">
        <v>64289</v>
      </c>
    </row>
    <row r="361" spans="1:6" ht="15" x14ac:dyDescent="0.15">
      <c r="A361" s="988" t="s">
        <v>3936</v>
      </c>
      <c r="B361" s="988" t="s">
        <v>3935</v>
      </c>
      <c r="C361" s="988" t="s">
        <v>3934</v>
      </c>
      <c r="D361" s="988" t="s">
        <v>3933</v>
      </c>
      <c r="E361" s="987" t="s">
        <v>5332</v>
      </c>
      <c r="F361" s="988">
        <v>64611</v>
      </c>
    </row>
    <row r="362" spans="1:6" ht="15" x14ac:dyDescent="0.15">
      <c r="A362" s="985" t="s">
        <v>3818</v>
      </c>
      <c r="B362" s="986"/>
      <c r="C362" s="986" t="s">
        <v>3816</v>
      </c>
      <c r="D362" s="986"/>
      <c r="E362" s="987" t="s">
        <v>3818</v>
      </c>
      <c r="F362" s="985">
        <v>70009</v>
      </c>
    </row>
    <row r="363" spans="1:6" ht="15" x14ac:dyDescent="0.15">
      <c r="A363" s="988" t="s">
        <v>3818</v>
      </c>
      <c r="B363" s="988" t="s">
        <v>3932</v>
      </c>
      <c r="C363" s="988" t="s">
        <v>3816</v>
      </c>
      <c r="D363" s="988" t="s">
        <v>3931</v>
      </c>
      <c r="E363" s="987" t="s">
        <v>5333</v>
      </c>
      <c r="F363" s="988">
        <v>72010</v>
      </c>
    </row>
    <row r="364" spans="1:6" ht="15" x14ac:dyDescent="0.15">
      <c r="A364" s="988" t="s">
        <v>3818</v>
      </c>
      <c r="B364" s="988" t="s">
        <v>3930</v>
      </c>
      <c r="C364" s="988" t="s">
        <v>3816</v>
      </c>
      <c r="D364" s="988" t="s">
        <v>3929</v>
      </c>
      <c r="E364" s="987" t="s">
        <v>5334</v>
      </c>
      <c r="F364" s="988">
        <v>72028</v>
      </c>
    </row>
    <row r="365" spans="1:6" ht="15" x14ac:dyDescent="0.15">
      <c r="A365" s="988" t="s">
        <v>3818</v>
      </c>
      <c r="B365" s="988" t="s">
        <v>3928</v>
      </c>
      <c r="C365" s="988" t="s">
        <v>3816</v>
      </c>
      <c r="D365" s="988" t="s">
        <v>3927</v>
      </c>
      <c r="E365" s="987" t="s">
        <v>5335</v>
      </c>
      <c r="F365" s="988">
        <v>72036</v>
      </c>
    </row>
    <row r="366" spans="1:6" ht="15" x14ac:dyDescent="0.15">
      <c r="A366" s="988" t="s">
        <v>3818</v>
      </c>
      <c r="B366" s="988" t="s">
        <v>3926</v>
      </c>
      <c r="C366" s="988" t="s">
        <v>3816</v>
      </c>
      <c r="D366" s="988" t="s">
        <v>3925</v>
      </c>
      <c r="E366" s="987" t="s">
        <v>5336</v>
      </c>
      <c r="F366" s="988">
        <v>72044</v>
      </c>
    </row>
    <row r="367" spans="1:6" ht="15" x14ac:dyDescent="0.15">
      <c r="A367" s="988" t="s">
        <v>3818</v>
      </c>
      <c r="B367" s="988" t="s">
        <v>3924</v>
      </c>
      <c r="C367" s="988" t="s">
        <v>3816</v>
      </c>
      <c r="D367" s="988" t="s">
        <v>3923</v>
      </c>
      <c r="E367" s="987" t="s">
        <v>5337</v>
      </c>
      <c r="F367" s="988">
        <v>72052</v>
      </c>
    </row>
    <row r="368" spans="1:6" ht="15" x14ac:dyDescent="0.15">
      <c r="A368" s="988" t="s">
        <v>3818</v>
      </c>
      <c r="B368" s="988" t="s">
        <v>3922</v>
      </c>
      <c r="C368" s="988" t="s">
        <v>3816</v>
      </c>
      <c r="D368" s="988" t="s">
        <v>3921</v>
      </c>
      <c r="E368" s="987" t="s">
        <v>5338</v>
      </c>
      <c r="F368" s="988">
        <v>72079</v>
      </c>
    </row>
    <row r="369" spans="1:6" ht="15" x14ac:dyDescent="0.15">
      <c r="A369" s="988" t="s">
        <v>3818</v>
      </c>
      <c r="B369" s="988" t="s">
        <v>3920</v>
      </c>
      <c r="C369" s="988" t="s">
        <v>3816</v>
      </c>
      <c r="D369" s="988" t="s">
        <v>3919</v>
      </c>
      <c r="E369" s="987" t="s">
        <v>5339</v>
      </c>
      <c r="F369" s="988">
        <v>72087</v>
      </c>
    </row>
    <row r="370" spans="1:6" ht="15" x14ac:dyDescent="0.15">
      <c r="A370" s="988" t="s">
        <v>3818</v>
      </c>
      <c r="B370" s="988" t="s">
        <v>3918</v>
      </c>
      <c r="C370" s="988" t="s">
        <v>3816</v>
      </c>
      <c r="D370" s="988" t="s">
        <v>3917</v>
      </c>
      <c r="E370" s="987" t="s">
        <v>5340</v>
      </c>
      <c r="F370" s="988">
        <v>72095</v>
      </c>
    </row>
    <row r="371" spans="1:6" ht="15" x14ac:dyDescent="0.15">
      <c r="A371" s="988" t="s">
        <v>3818</v>
      </c>
      <c r="B371" s="988" t="s">
        <v>3916</v>
      </c>
      <c r="C371" s="988" t="s">
        <v>3816</v>
      </c>
      <c r="D371" s="988" t="s">
        <v>3915</v>
      </c>
      <c r="E371" s="987" t="s">
        <v>5341</v>
      </c>
      <c r="F371" s="988">
        <v>72109</v>
      </c>
    </row>
    <row r="372" spans="1:6" ht="15" x14ac:dyDescent="0.15">
      <c r="A372" s="988" t="s">
        <v>3818</v>
      </c>
      <c r="B372" s="988" t="s">
        <v>3914</v>
      </c>
      <c r="C372" s="988" t="s">
        <v>3816</v>
      </c>
      <c r="D372" s="988" t="s">
        <v>3913</v>
      </c>
      <c r="E372" s="987" t="s">
        <v>5342</v>
      </c>
      <c r="F372" s="988">
        <v>72117</v>
      </c>
    </row>
    <row r="373" spans="1:6" ht="15" x14ac:dyDescent="0.15">
      <c r="A373" s="988" t="s">
        <v>3818</v>
      </c>
      <c r="B373" s="988" t="s">
        <v>3912</v>
      </c>
      <c r="C373" s="988" t="s">
        <v>3816</v>
      </c>
      <c r="D373" s="988" t="s">
        <v>3911</v>
      </c>
      <c r="E373" s="987" t="s">
        <v>5343</v>
      </c>
      <c r="F373" s="988">
        <v>72125</v>
      </c>
    </row>
    <row r="374" spans="1:6" ht="15" x14ac:dyDescent="0.15">
      <c r="A374" s="988" t="s">
        <v>3818</v>
      </c>
      <c r="B374" s="988" t="s">
        <v>3910</v>
      </c>
      <c r="C374" s="988" t="s">
        <v>3816</v>
      </c>
      <c r="D374" s="988" t="s">
        <v>3909</v>
      </c>
      <c r="E374" s="987" t="s">
        <v>5344</v>
      </c>
      <c r="F374" s="988">
        <v>72133</v>
      </c>
    </row>
    <row r="375" spans="1:6" ht="15" x14ac:dyDescent="0.15">
      <c r="A375" s="988" t="s">
        <v>3818</v>
      </c>
      <c r="B375" s="988" t="s">
        <v>3908</v>
      </c>
      <c r="C375" s="988" t="s">
        <v>3816</v>
      </c>
      <c r="D375" s="988" t="s">
        <v>3907</v>
      </c>
      <c r="E375" s="987" t="s">
        <v>5345</v>
      </c>
      <c r="F375" s="988">
        <v>72141</v>
      </c>
    </row>
    <row r="376" spans="1:6" ht="15" x14ac:dyDescent="0.15">
      <c r="A376" s="988" t="s">
        <v>3818</v>
      </c>
      <c r="B376" s="988" t="s">
        <v>3906</v>
      </c>
      <c r="C376" s="988" t="s">
        <v>3816</v>
      </c>
      <c r="D376" s="988" t="s">
        <v>3905</v>
      </c>
      <c r="E376" s="987" t="s">
        <v>5346</v>
      </c>
      <c r="F376" s="988">
        <v>73016</v>
      </c>
    </row>
    <row r="377" spans="1:6" ht="15" x14ac:dyDescent="0.15">
      <c r="A377" s="988" t="s">
        <v>3818</v>
      </c>
      <c r="B377" s="988" t="s">
        <v>3904</v>
      </c>
      <c r="C377" s="988" t="s">
        <v>3816</v>
      </c>
      <c r="D377" s="988" t="s">
        <v>3903</v>
      </c>
      <c r="E377" s="987" t="s">
        <v>5347</v>
      </c>
      <c r="F377" s="988">
        <v>73032</v>
      </c>
    </row>
    <row r="378" spans="1:6" ht="15" x14ac:dyDescent="0.15">
      <c r="A378" s="988" t="s">
        <v>3818</v>
      </c>
      <c r="B378" s="988" t="s">
        <v>3902</v>
      </c>
      <c r="C378" s="988" t="s">
        <v>3816</v>
      </c>
      <c r="D378" s="988" t="s">
        <v>3901</v>
      </c>
      <c r="E378" s="987" t="s">
        <v>5348</v>
      </c>
      <c r="F378" s="988">
        <v>73083</v>
      </c>
    </row>
    <row r="379" spans="1:6" ht="15" x14ac:dyDescent="0.15">
      <c r="A379" s="988" t="s">
        <v>3818</v>
      </c>
      <c r="B379" s="988" t="s">
        <v>3900</v>
      </c>
      <c r="C379" s="988" t="s">
        <v>3816</v>
      </c>
      <c r="D379" s="988" t="s">
        <v>3899</v>
      </c>
      <c r="E379" s="987" t="s">
        <v>5349</v>
      </c>
      <c r="F379" s="988">
        <v>73229</v>
      </c>
    </row>
    <row r="380" spans="1:6" ht="15" x14ac:dyDescent="0.15">
      <c r="A380" s="988" t="s">
        <v>3818</v>
      </c>
      <c r="B380" s="988" t="s">
        <v>3898</v>
      </c>
      <c r="C380" s="988" t="s">
        <v>3816</v>
      </c>
      <c r="D380" s="988" t="s">
        <v>3897</v>
      </c>
      <c r="E380" s="987" t="s">
        <v>5350</v>
      </c>
      <c r="F380" s="988">
        <v>73423</v>
      </c>
    </row>
    <row r="381" spans="1:6" ht="15" x14ac:dyDescent="0.15">
      <c r="A381" s="988" t="s">
        <v>3818</v>
      </c>
      <c r="B381" s="988" t="s">
        <v>3896</v>
      </c>
      <c r="C381" s="988" t="s">
        <v>3816</v>
      </c>
      <c r="D381" s="988" t="s">
        <v>3895</v>
      </c>
      <c r="E381" s="987" t="s">
        <v>5351</v>
      </c>
      <c r="F381" s="988">
        <v>73440</v>
      </c>
    </row>
    <row r="382" spans="1:6" ht="15" x14ac:dyDescent="0.15">
      <c r="A382" s="988" t="s">
        <v>3818</v>
      </c>
      <c r="B382" s="988" t="s">
        <v>3894</v>
      </c>
      <c r="C382" s="988" t="s">
        <v>3816</v>
      </c>
      <c r="D382" s="988" t="s">
        <v>3893</v>
      </c>
      <c r="E382" s="987" t="s">
        <v>5352</v>
      </c>
      <c r="F382" s="988">
        <v>73628</v>
      </c>
    </row>
    <row r="383" spans="1:6" ht="15" x14ac:dyDescent="0.15">
      <c r="A383" s="988" t="s">
        <v>3818</v>
      </c>
      <c r="B383" s="988" t="s">
        <v>3892</v>
      </c>
      <c r="C383" s="988" t="s">
        <v>3816</v>
      </c>
      <c r="D383" s="988" t="s">
        <v>3891</v>
      </c>
      <c r="E383" s="987" t="s">
        <v>5353</v>
      </c>
      <c r="F383" s="988">
        <v>73644</v>
      </c>
    </row>
    <row r="384" spans="1:6" ht="15" x14ac:dyDescent="0.15">
      <c r="A384" s="988" t="s">
        <v>3818</v>
      </c>
      <c r="B384" s="988" t="s">
        <v>3890</v>
      </c>
      <c r="C384" s="988" t="s">
        <v>3816</v>
      </c>
      <c r="D384" s="988" t="s">
        <v>3889</v>
      </c>
      <c r="E384" s="987" t="s">
        <v>5354</v>
      </c>
      <c r="F384" s="988">
        <v>73679</v>
      </c>
    </row>
    <row r="385" spans="1:6" ht="15" x14ac:dyDescent="0.15">
      <c r="A385" s="988" t="s">
        <v>3818</v>
      </c>
      <c r="B385" s="988" t="s">
        <v>3888</v>
      </c>
      <c r="C385" s="988" t="s">
        <v>3816</v>
      </c>
      <c r="D385" s="988" t="s">
        <v>3887</v>
      </c>
      <c r="E385" s="987" t="s">
        <v>5355</v>
      </c>
      <c r="F385" s="988">
        <v>73687</v>
      </c>
    </row>
    <row r="386" spans="1:6" ht="15" x14ac:dyDescent="0.15">
      <c r="A386" s="988" t="s">
        <v>3818</v>
      </c>
      <c r="B386" s="988" t="s">
        <v>3886</v>
      </c>
      <c r="C386" s="988" t="s">
        <v>3816</v>
      </c>
      <c r="D386" s="988" t="s">
        <v>3885</v>
      </c>
      <c r="E386" s="987" t="s">
        <v>5356</v>
      </c>
      <c r="F386" s="988">
        <v>74021</v>
      </c>
    </row>
    <row r="387" spans="1:6" ht="15" x14ac:dyDescent="0.15">
      <c r="A387" s="988" t="s">
        <v>3818</v>
      </c>
      <c r="B387" s="988" t="s">
        <v>3884</v>
      </c>
      <c r="C387" s="988" t="s">
        <v>3816</v>
      </c>
      <c r="D387" s="988" t="s">
        <v>3883</v>
      </c>
      <c r="E387" s="987" t="s">
        <v>5357</v>
      </c>
      <c r="F387" s="988">
        <v>74055</v>
      </c>
    </row>
    <row r="388" spans="1:6" ht="15" x14ac:dyDescent="0.15">
      <c r="A388" s="988" t="s">
        <v>3818</v>
      </c>
      <c r="B388" s="988" t="s">
        <v>3882</v>
      </c>
      <c r="C388" s="988" t="s">
        <v>3816</v>
      </c>
      <c r="D388" s="988" t="s">
        <v>3881</v>
      </c>
      <c r="E388" s="987" t="s">
        <v>5358</v>
      </c>
      <c r="F388" s="988">
        <v>74071</v>
      </c>
    </row>
    <row r="389" spans="1:6" ht="15" x14ac:dyDescent="0.15">
      <c r="A389" s="988" t="s">
        <v>3818</v>
      </c>
      <c r="B389" s="988" t="s">
        <v>3880</v>
      </c>
      <c r="C389" s="988" t="s">
        <v>3816</v>
      </c>
      <c r="D389" s="988" t="s">
        <v>3879</v>
      </c>
      <c r="E389" s="987" t="s">
        <v>5359</v>
      </c>
      <c r="F389" s="988">
        <v>74080</v>
      </c>
    </row>
    <row r="390" spans="1:6" ht="15" x14ac:dyDescent="0.15">
      <c r="A390" s="988" t="s">
        <v>3818</v>
      </c>
      <c r="B390" s="988" t="s">
        <v>3878</v>
      </c>
      <c r="C390" s="988" t="s">
        <v>3816</v>
      </c>
      <c r="D390" s="988" t="s">
        <v>3877</v>
      </c>
      <c r="E390" s="987" t="s">
        <v>5360</v>
      </c>
      <c r="F390" s="988">
        <v>74217</v>
      </c>
    </row>
    <row r="391" spans="1:6" ht="15" x14ac:dyDescent="0.15">
      <c r="A391" s="988" t="s">
        <v>3818</v>
      </c>
      <c r="B391" s="988" t="s">
        <v>3876</v>
      </c>
      <c r="C391" s="988" t="s">
        <v>3816</v>
      </c>
      <c r="D391" s="988" t="s">
        <v>3875</v>
      </c>
      <c r="E391" s="987" t="s">
        <v>5361</v>
      </c>
      <c r="F391" s="988">
        <v>74225</v>
      </c>
    </row>
    <row r="392" spans="1:6" ht="15" x14ac:dyDescent="0.15">
      <c r="A392" s="988" t="s">
        <v>3818</v>
      </c>
      <c r="B392" s="988" t="s">
        <v>3874</v>
      </c>
      <c r="C392" s="988" t="s">
        <v>3816</v>
      </c>
      <c r="D392" s="988" t="s">
        <v>3873</v>
      </c>
      <c r="E392" s="987" t="s">
        <v>5362</v>
      </c>
      <c r="F392" s="988">
        <v>74233</v>
      </c>
    </row>
    <row r="393" spans="1:6" ht="15" x14ac:dyDescent="0.15">
      <c r="A393" s="988" t="s">
        <v>3818</v>
      </c>
      <c r="B393" s="988" t="s">
        <v>3872</v>
      </c>
      <c r="C393" s="988" t="s">
        <v>3816</v>
      </c>
      <c r="D393" s="988" t="s">
        <v>3871</v>
      </c>
      <c r="E393" s="987" t="s">
        <v>5363</v>
      </c>
      <c r="F393" s="988">
        <v>74446</v>
      </c>
    </row>
    <row r="394" spans="1:6" ht="15" x14ac:dyDescent="0.15">
      <c r="A394" s="988" t="s">
        <v>3818</v>
      </c>
      <c r="B394" s="988" t="s">
        <v>3870</v>
      </c>
      <c r="C394" s="988" t="s">
        <v>3816</v>
      </c>
      <c r="D394" s="988" t="s">
        <v>3869</v>
      </c>
      <c r="E394" s="987" t="s">
        <v>5364</v>
      </c>
      <c r="F394" s="988">
        <v>74454</v>
      </c>
    </row>
    <row r="395" spans="1:6" ht="15" x14ac:dyDescent="0.15">
      <c r="A395" s="988" t="s">
        <v>3818</v>
      </c>
      <c r="B395" s="988" t="s">
        <v>3626</v>
      </c>
      <c r="C395" s="988" t="s">
        <v>3816</v>
      </c>
      <c r="D395" s="988" t="s">
        <v>3625</v>
      </c>
      <c r="E395" s="987" t="s">
        <v>5365</v>
      </c>
      <c r="F395" s="988">
        <v>74462</v>
      </c>
    </row>
    <row r="396" spans="1:6" ht="15" x14ac:dyDescent="0.15">
      <c r="A396" s="988" t="s">
        <v>3818</v>
      </c>
      <c r="B396" s="988" t="s">
        <v>3868</v>
      </c>
      <c r="C396" s="988" t="s">
        <v>3816</v>
      </c>
      <c r="D396" s="988" t="s">
        <v>3867</v>
      </c>
      <c r="E396" s="987" t="s">
        <v>5366</v>
      </c>
      <c r="F396" s="988">
        <v>74471</v>
      </c>
    </row>
    <row r="397" spans="1:6" ht="15" x14ac:dyDescent="0.15">
      <c r="A397" s="988" t="s">
        <v>3818</v>
      </c>
      <c r="B397" s="988" t="s">
        <v>3866</v>
      </c>
      <c r="C397" s="988" t="s">
        <v>3816</v>
      </c>
      <c r="D397" s="988" t="s">
        <v>3865</v>
      </c>
      <c r="E397" s="987" t="s">
        <v>5367</v>
      </c>
      <c r="F397" s="988">
        <v>74616</v>
      </c>
    </row>
    <row r="398" spans="1:6" ht="15" x14ac:dyDescent="0.15">
      <c r="A398" s="988" t="s">
        <v>3818</v>
      </c>
      <c r="B398" s="988" t="s">
        <v>3864</v>
      </c>
      <c r="C398" s="988" t="s">
        <v>3816</v>
      </c>
      <c r="D398" s="988" t="s">
        <v>3863</v>
      </c>
      <c r="E398" s="987" t="s">
        <v>5368</v>
      </c>
      <c r="F398" s="988">
        <v>74641</v>
      </c>
    </row>
    <row r="399" spans="1:6" ht="15" x14ac:dyDescent="0.15">
      <c r="A399" s="988" t="s">
        <v>3818</v>
      </c>
      <c r="B399" s="988" t="s">
        <v>3862</v>
      </c>
      <c r="C399" s="988" t="s">
        <v>3816</v>
      </c>
      <c r="D399" s="988" t="s">
        <v>3861</v>
      </c>
      <c r="E399" s="987" t="s">
        <v>5369</v>
      </c>
      <c r="F399" s="988">
        <v>74659</v>
      </c>
    </row>
    <row r="400" spans="1:6" ht="15" x14ac:dyDescent="0.15">
      <c r="A400" s="988" t="s">
        <v>3818</v>
      </c>
      <c r="B400" s="988" t="s">
        <v>3860</v>
      </c>
      <c r="C400" s="988" t="s">
        <v>3816</v>
      </c>
      <c r="D400" s="988" t="s">
        <v>3859</v>
      </c>
      <c r="E400" s="987" t="s">
        <v>5370</v>
      </c>
      <c r="F400" s="988">
        <v>74667</v>
      </c>
    </row>
    <row r="401" spans="1:6" ht="15" x14ac:dyDescent="0.15">
      <c r="A401" s="988" t="s">
        <v>3818</v>
      </c>
      <c r="B401" s="988" t="s">
        <v>3858</v>
      </c>
      <c r="C401" s="988" t="s">
        <v>3816</v>
      </c>
      <c r="D401" s="988" t="s">
        <v>3857</v>
      </c>
      <c r="E401" s="987" t="s">
        <v>5371</v>
      </c>
      <c r="F401" s="988">
        <v>74811</v>
      </c>
    </row>
    <row r="402" spans="1:6" ht="15" x14ac:dyDescent="0.15">
      <c r="A402" s="988" t="s">
        <v>3818</v>
      </c>
      <c r="B402" s="988" t="s">
        <v>3856</v>
      </c>
      <c r="C402" s="988" t="s">
        <v>3816</v>
      </c>
      <c r="D402" s="988" t="s">
        <v>3855</v>
      </c>
      <c r="E402" s="987" t="s">
        <v>5372</v>
      </c>
      <c r="F402" s="988">
        <v>74829</v>
      </c>
    </row>
    <row r="403" spans="1:6" ht="15" x14ac:dyDescent="0.15">
      <c r="A403" s="988" t="s">
        <v>3818</v>
      </c>
      <c r="B403" s="988" t="s">
        <v>3854</v>
      </c>
      <c r="C403" s="988" t="s">
        <v>3816</v>
      </c>
      <c r="D403" s="988" t="s">
        <v>3853</v>
      </c>
      <c r="E403" s="987" t="s">
        <v>5373</v>
      </c>
      <c r="F403" s="988">
        <v>74837</v>
      </c>
    </row>
    <row r="404" spans="1:6" ht="15" x14ac:dyDescent="0.15">
      <c r="A404" s="988" t="s">
        <v>3818</v>
      </c>
      <c r="B404" s="988" t="s">
        <v>3852</v>
      </c>
      <c r="C404" s="988" t="s">
        <v>3816</v>
      </c>
      <c r="D404" s="988" t="s">
        <v>3851</v>
      </c>
      <c r="E404" s="987" t="s">
        <v>5374</v>
      </c>
      <c r="F404" s="988">
        <v>74845</v>
      </c>
    </row>
    <row r="405" spans="1:6" ht="15" x14ac:dyDescent="0.15">
      <c r="A405" s="988" t="s">
        <v>3818</v>
      </c>
      <c r="B405" s="988" t="s">
        <v>3850</v>
      </c>
      <c r="C405" s="988" t="s">
        <v>3816</v>
      </c>
      <c r="D405" s="988" t="s">
        <v>3849</v>
      </c>
      <c r="E405" s="987" t="s">
        <v>5375</v>
      </c>
      <c r="F405" s="988">
        <v>75019</v>
      </c>
    </row>
    <row r="406" spans="1:6" ht="15" x14ac:dyDescent="0.15">
      <c r="A406" s="988" t="s">
        <v>3818</v>
      </c>
      <c r="B406" s="988" t="s">
        <v>3848</v>
      </c>
      <c r="C406" s="988" t="s">
        <v>3816</v>
      </c>
      <c r="D406" s="988" t="s">
        <v>3847</v>
      </c>
      <c r="E406" s="987" t="s">
        <v>5376</v>
      </c>
      <c r="F406" s="988">
        <v>75027</v>
      </c>
    </row>
    <row r="407" spans="1:6" ht="15" x14ac:dyDescent="0.15">
      <c r="A407" s="988" t="s">
        <v>3818</v>
      </c>
      <c r="B407" s="988" t="s">
        <v>3846</v>
      </c>
      <c r="C407" s="988" t="s">
        <v>3816</v>
      </c>
      <c r="D407" s="988" t="s">
        <v>3845</v>
      </c>
      <c r="E407" s="987" t="s">
        <v>5377</v>
      </c>
      <c r="F407" s="988">
        <v>75035</v>
      </c>
    </row>
    <row r="408" spans="1:6" ht="15" x14ac:dyDescent="0.15">
      <c r="A408" s="988" t="s">
        <v>3818</v>
      </c>
      <c r="B408" s="988" t="s">
        <v>3844</v>
      </c>
      <c r="C408" s="988" t="s">
        <v>3816</v>
      </c>
      <c r="D408" s="988" t="s">
        <v>3843</v>
      </c>
      <c r="E408" s="987" t="s">
        <v>5378</v>
      </c>
      <c r="F408" s="988">
        <v>75043</v>
      </c>
    </row>
    <row r="409" spans="1:6" ht="15" x14ac:dyDescent="0.15">
      <c r="A409" s="988" t="s">
        <v>3818</v>
      </c>
      <c r="B409" s="988" t="s">
        <v>3842</v>
      </c>
      <c r="C409" s="988" t="s">
        <v>3816</v>
      </c>
      <c r="D409" s="988" t="s">
        <v>3841</v>
      </c>
      <c r="E409" s="987" t="s">
        <v>5379</v>
      </c>
      <c r="F409" s="988">
        <v>75051</v>
      </c>
    </row>
    <row r="410" spans="1:6" ht="15" x14ac:dyDescent="0.15">
      <c r="A410" s="988" t="s">
        <v>3818</v>
      </c>
      <c r="B410" s="988" t="s">
        <v>3840</v>
      </c>
      <c r="C410" s="988" t="s">
        <v>3816</v>
      </c>
      <c r="D410" s="988" t="s">
        <v>3839</v>
      </c>
      <c r="E410" s="987" t="s">
        <v>5380</v>
      </c>
      <c r="F410" s="988">
        <v>75213</v>
      </c>
    </row>
    <row r="411" spans="1:6" ht="15" x14ac:dyDescent="0.15">
      <c r="A411" s="988" t="s">
        <v>3818</v>
      </c>
      <c r="B411" s="988" t="s">
        <v>3838</v>
      </c>
      <c r="C411" s="988" t="s">
        <v>3816</v>
      </c>
      <c r="D411" s="988" t="s">
        <v>3837</v>
      </c>
      <c r="E411" s="987" t="s">
        <v>5381</v>
      </c>
      <c r="F411" s="988">
        <v>75221</v>
      </c>
    </row>
    <row r="412" spans="1:6" ht="15" x14ac:dyDescent="0.15">
      <c r="A412" s="988" t="s">
        <v>3818</v>
      </c>
      <c r="B412" s="988" t="s">
        <v>3836</v>
      </c>
      <c r="C412" s="988" t="s">
        <v>3816</v>
      </c>
      <c r="D412" s="988" t="s">
        <v>3835</v>
      </c>
      <c r="E412" s="987" t="s">
        <v>5382</v>
      </c>
      <c r="F412" s="988">
        <v>75418</v>
      </c>
    </row>
    <row r="413" spans="1:6" ht="15" x14ac:dyDescent="0.15">
      <c r="A413" s="988" t="s">
        <v>3818</v>
      </c>
      <c r="B413" s="988" t="s">
        <v>3834</v>
      </c>
      <c r="C413" s="988" t="s">
        <v>3816</v>
      </c>
      <c r="D413" s="988" t="s">
        <v>3833</v>
      </c>
      <c r="E413" s="987" t="s">
        <v>5383</v>
      </c>
      <c r="F413" s="988">
        <v>75426</v>
      </c>
    </row>
    <row r="414" spans="1:6" ht="15" x14ac:dyDescent="0.15">
      <c r="A414" s="988" t="s">
        <v>3818</v>
      </c>
      <c r="B414" s="988" t="s">
        <v>3832</v>
      </c>
      <c r="C414" s="988" t="s">
        <v>3816</v>
      </c>
      <c r="D414" s="988" t="s">
        <v>3831</v>
      </c>
      <c r="E414" s="987" t="s">
        <v>5384</v>
      </c>
      <c r="F414" s="988">
        <v>75434</v>
      </c>
    </row>
    <row r="415" spans="1:6" ht="15" x14ac:dyDescent="0.15">
      <c r="A415" s="988" t="s">
        <v>3818</v>
      </c>
      <c r="B415" s="988" t="s">
        <v>3830</v>
      </c>
      <c r="C415" s="988" t="s">
        <v>3816</v>
      </c>
      <c r="D415" s="988" t="s">
        <v>3829</v>
      </c>
      <c r="E415" s="987" t="s">
        <v>5385</v>
      </c>
      <c r="F415" s="988">
        <v>75442</v>
      </c>
    </row>
    <row r="416" spans="1:6" ht="15" x14ac:dyDescent="0.15">
      <c r="A416" s="988" t="s">
        <v>3818</v>
      </c>
      <c r="B416" s="988" t="s">
        <v>3828</v>
      </c>
      <c r="C416" s="988" t="s">
        <v>3816</v>
      </c>
      <c r="D416" s="988" t="s">
        <v>3827</v>
      </c>
      <c r="E416" s="987" t="s">
        <v>5386</v>
      </c>
      <c r="F416" s="988">
        <v>75451</v>
      </c>
    </row>
    <row r="417" spans="1:6" ht="15" x14ac:dyDescent="0.15">
      <c r="A417" s="988" t="s">
        <v>3818</v>
      </c>
      <c r="B417" s="988" t="s">
        <v>3826</v>
      </c>
      <c r="C417" s="988" t="s">
        <v>3816</v>
      </c>
      <c r="D417" s="988" t="s">
        <v>3825</v>
      </c>
      <c r="E417" s="987" t="s">
        <v>5387</v>
      </c>
      <c r="F417" s="988">
        <v>75469</v>
      </c>
    </row>
    <row r="418" spans="1:6" ht="15" x14ac:dyDescent="0.15">
      <c r="A418" s="988" t="s">
        <v>3818</v>
      </c>
      <c r="B418" s="988" t="s">
        <v>3824</v>
      </c>
      <c r="C418" s="988" t="s">
        <v>3816</v>
      </c>
      <c r="D418" s="988" t="s">
        <v>3823</v>
      </c>
      <c r="E418" s="987" t="s">
        <v>5388</v>
      </c>
      <c r="F418" s="988">
        <v>75477</v>
      </c>
    </row>
    <row r="419" spans="1:6" ht="15" x14ac:dyDescent="0.15">
      <c r="A419" s="988" t="s">
        <v>3818</v>
      </c>
      <c r="B419" s="988" t="s">
        <v>3822</v>
      </c>
      <c r="C419" s="988" t="s">
        <v>3816</v>
      </c>
      <c r="D419" s="988" t="s">
        <v>3821</v>
      </c>
      <c r="E419" s="987" t="s">
        <v>5389</v>
      </c>
      <c r="F419" s="988">
        <v>75485</v>
      </c>
    </row>
    <row r="420" spans="1:6" ht="15" x14ac:dyDescent="0.15">
      <c r="A420" s="988" t="s">
        <v>3818</v>
      </c>
      <c r="B420" s="988" t="s">
        <v>3820</v>
      </c>
      <c r="C420" s="988" t="s">
        <v>3816</v>
      </c>
      <c r="D420" s="988" t="s">
        <v>3819</v>
      </c>
      <c r="E420" s="987" t="s">
        <v>5390</v>
      </c>
      <c r="F420" s="988">
        <v>75612</v>
      </c>
    </row>
    <row r="421" spans="1:6" ht="15" x14ac:dyDescent="0.15">
      <c r="A421" s="988" t="s">
        <v>3818</v>
      </c>
      <c r="B421" s="988" t="s">
        <v>3817</v>
      </c>
      <c r="C421" s="988" t="s">
        <v>3816</v>
      </c>
      <c r="D421" s="988" t="s">
        <v>3815</v>
      </c>
      <c r="E421" s="987" t="s">
        <v>5391</v>
      </c>
      <c r="F421" s="988">
        <v>75647</v>
      </c>
    </row>
    <row r="422" spans="1:6" ht="15" x14ac:dyDescent="0.15">
      <c r="A422" s="985" t="s">
        <v>3730</v>
      </c>
      <c r="B422" s="986"/>
      <c r="C422" s="986" t="s">
        <v>3728</v>
      </c>
      <c r="D422" s="986"/>
      <c r="E422" s="987" t="s">
        <v>3730</v>
      </c>
      <c r="F422" s="985">
        <v>80004</v>
      </c>
    </row>
    <row r="423" spans="1:6" ht="15" x14ac:dyDescent="0.15">
      <c r="A423" s="988" t="s">
        <v>3730</v>
      </c>
      <c r="B423" s="988" t="s">
        <v>3814</v>
      </c>
      <c r="C423" s="988" t="s">
        <v>3728</v>
      </c>
      <c r="D423" s="988" t="s">
        <v>3813</v>
      </c>
      <c r="E423" s="987" t="s">
        <v>5392</v>
      </c>
      <c r="F423" s="988">
        <v>82015</v>
      </c>
    </row>
    <row r="424" spans="1:6" ht="15" x14ac:dyDescent="0.15">
      <c r="A424" s="988" t="s">
        <v>3730</v>
      </c>
      <c r="B424" s="988" t="s">
        <v>3812</v>
      </c>
      <c r="C424" s="988" t="s">
        <v>3728</v>
      </c>
      <c r="D424" s="988" t="s">
        <v>3811</v>
      </c>
      <c r="E424" s="987" t="s">
        <v>5393</v>
      </c>
      <c r="F424" s="988">
        <v>82023</v>
      </c>
    </row>
    <row r="425" spans="1:6" ht="15" x14ac:dyDescent="0.15">
      <c r="A425" s="988" t="s">
        <v>3730</v>
      </c>
      <c r="B425" s="988" t="s">
        <v>3810</v>
      </c>
      <c r="C425" s="988" t="s">
        <v>3728</v>
      </c>
      <c r="D425" s="988" t="s">
        <v>3809</v>
      </c>
      <c r="E425" s="987" t="s">
        <v>5394</v>
      </c>
      <c r="F425" s="988">
        <v>82031</v>
      </c>
    </row>
    <row r="426" spans="1:6" ht="15" x14ac:dyDescent="0.15">
      <c r="A426" s="988" t="s">
        <v>3730</v>
      </c>
      <c r="B426" s="988" t="s">
        <v>3808</v>
      </c>
      <c r="C426" s="988" t="s">
        <v>3728</v>
      </c>
      <c r="D426" s="988" t="s">
        <v>1671</v>
      </c>
      <c r="E426" s="987" t="s">
        <v>5395</v>
      </c>
      <c r="F426" s="988">
        <v>82040</v>
      </c>
    </row>
    <row r="427" spans="1:6" ht="15" x14ac:dyDescent="0.15">
      <c r="A427" s="988" t="s">
        <v>3730</v>
      </c>
      <c r="B427" s="988" t="s">
        <v>3807</v>
      </c>
      <c r="C427" s="988" t="s">
        <v>3728</v>
      </c>
      <c r="D427" s="988" t="s">
        <v>3806</v>
      </c>
      <c r="E427" s="987" t="s">
        <v>5396</v>
      </c>
      <c r="F427" s="988">
        <v>82058</v>
      </c>
    </row>
    <row r="428" spans="1:6" ht="15" x14ac:dyDescent="0.15">
      <c r="A428" s="988" t="s">
        <v>3730</v>
      </c>
      <c r="B428" s="988" t="s">
        <v>3805</v>
      </c>
      <c r="C428" s="988" t="s">
        <v>3728</v>
      </c>
      <c r="D428" s="988" t="s">
        <v>3804</v>
      </c>
      <c r="E428" s="987" t="s">
        <v>5397</v>
      </c>
      <c r="F428" s="988">
        <v>82074</v>
      </c>
    </row>
    <row r="429" spans="1:6" ht="15" x14ac:dyDescent="0.15">
      <c r="A429" s="988" t="s">
        <v>3730</v>
      </c>
      <c r="B429" s="988" t="s">
        <v>3803</v>
      </c>
      <c r="C429" s="988" t="s">
        <v>3728</v>
      </c>
      <c r="D429" s="988" t="s">
        <v>3802</v>
      </c>
      <c r="E429" s="987" t="s">
        <v>5398</v>
      </c>
      <c r="F429" s="988">
        <v>82082</v>
      </c>
    </row>
    <row r="430" spans="1:6" ht="15" x14ac:dyDescent="0.15">
      <c r="A430" s="988" t="s">
        <v>3730</v>
      </c>
      <c r="B430" s="988" t="s">
        <v>3801</v>
      </c>
      <c r="C430" s="988" t="s">
        <v>3728</v>
      </c>
      <c r="D430" s="988" t="s">
        <v>3800</v>
      </c>
      <c r="E430" s="987" t="s">
        <v>5399</v>
      </c>
      <c r="F430" s="988">
        <v>82104</v>
      </c>
    </row>
    <row r="431" spans="1:6" ht="15" x14ac:dyDescent="0.15">
      <c r="A431" s="988" t="s">
        <v>3730</v>
      </c>
      <c r="B431" s="988" t="s">
        <v>3799</v>
      </c>
      <c r="C431" s="988" t="s">
        <v>3728</v>
      </c>
      <c r="D431" s="988" t="s">
        <v>3798</v>
      </c>
      <c r="E431" s="987" t="s">
        <v>5400</v>
      </c>
      <c r="F431" s="988">
        <v>82112</v>
      </c>
    </row>
    <row r="432" spans="1:6" ht="15" x14ac:dyDescent="0.15">
      <c r="A432" s="988" t="s">
        <v>3730</v>
      </c>
      <c r="B432" s="988" t="s">
        <v>3797</v>
      </c>
      <c r="C432" s="988" t="s">
        <v>3728</v>
      </c>
      <c r="D432" s="988" t="s">
        <v>3796</v>
      </c>
      <c r="E432" s="987" t="s">
        <v>5401</v>
      </c>
      <c r="F432" s="988">
        <v>82121</v>
      </c>
    </row>
    <row r="433" spans="1:6" ht="15" x14ac:dyDescent="0.15">
      <c r="A433" s="988" t="s">
        <v>3730</v>
      </c>
      <c r="B433" s="988" t="s">
        <v>3795</v>
      </c>
      <c r="C433" s="988" t="s">
        <v>3728</v>
      </c>
      <c r="D433" s="988" t="s">
        <v>3794</v>
      </c>
      <c r="E433" s="987" t="s">
        <v>5402</v>
      </c>
      <c r="F433" s="988">
        <v>82147</v>
      </c>
    </row>
    <row r="434" spans="1:6" ht="15" x14ac:dyDescent="0.15">
      <c r="A434" s="988" t="s">
        <v>3730</v>
      </c>
      <c r="B434" s="988" t="s">
        <v>3793</v>
      </c>
      <c r="C434" s="988" t="s">
        <v>3728</v>
      </c>
      <c r="D434" s="988" t="s">
        <v>3792</v>
      </c>
      <c r="E434" s="987" t="s">
        <v>5403</v>
      </c>
      <c r="F434" s="988">
        <v>82155</v>
      </c>
    </row>
    <row r="435" spans="1:6" ht="15" x14ac:dyDescent="0.15">
      <c r="A435" s="988" t="s">
        <v>3730</v>
      </c>
      <c r="B435" s="988" t="s">
        <v>3791</v>
      </c>
      <c r="C435" s="988" t="s">
        <v>3728</v>
      </c>
      <c r="D435" s="988" t="s">
        <v>3790</v>
      </c>
      <c r="E435" s="987" t="s">
        <v>5404</v>
      </c>
      <c r="F435" s="988">
        <v>82163</v>
      </c>
    </row>
    <row r="436" spans="1:6" ht="15" x14ac:dyDescent="0.15">
      <c r="A436" s="988" t="s">
        <v>3730</v>
      </c>
      <c r="B436" s="988" t="s">
        <v>3789</v>
      </c>
      <c r="C436" s="988" t="s">
        <v>3728</v>
      </c>
      <c r="D436" s="988" t="s">
        <v>3788</v>
      </c>
      <c r="E436" s="987" t="s">
        <v>5405</v>
      </c>
      <c r="F436" s="988">
        <v>82171</v>
      </c>
    </row>
    <row r="437" spans="1:6" ht="15" x14ac:dyDescent="0.15">
      <c r="A437" s="988" t="s">
        <v>3730</v>
      </c>
      <c r="B437" s="988" t="s">
        <v>3787</v>
      </c>
      <c r="C437" s="988" t="s">
        <v>3728</v>
      </c>
      <c r="D437" s="988" t="s">
        <v>3786</v>
      </c>
      <c r="E437" s="987" t="s">
        <v>5406</v>
      </c>
      <c r="F437" s="988">
        <v>82198</v>
      </c>
    </row>
    <row r="438" spans="1:6" ht="15" x14ac:dyDescent="0.15">
      <c r="A438" s="988" t="s">
        <v>3730</v>
      </c>
      <c r="B438" s="988" t="s">
        <v>3785</v>
      </c>
      <c r="C438" s="988" t="s">
        <v>3728</v>
      </c>
      <c r="D438" s="988" t="s">
        <v>3784</v>
      </c>
      <c r="E438" s="987" t="s">
        <v>5407</v>
      </c>
      <c r="F438" s="988">
        <v>82201</v>
      </c>
    </row>
    <row r="439" spans="1:6" ht="15" x14ac:dyDescent="0.15">
      <c r="A439" s="988" t="s">
        <v>3730</v>
      </c>
      <c r="B439" s="988" t="s">
        <v>3783</v>
      </c>
      <c r="C439" s="988" t="s">
        <v>3728</v>
      </c>
      <c r="D439" s="988" t="s">
        <v>3782</v>
      </c>
      <c r="E439" s="987" t="s">
        <v>5408</v>
      </c>
      <c r="F439" s="988">
        <v>82210</v>
      </c>
    </row>
    <row r="440" spans="1:6" ht="15" x14ac:dyDescent="0.15">
      <c r="A440" s="988" t="s">
        <v>3730</v>
      </c>
      <c r="B440" s="988" t="s">
        <v>3781</v>
      </c>
      <c r="C440" s="988" t="s">
        <v>3728</v>
      </c>
      <c r="D440" s="988" t="s">
        <v>1579</v>
      </c>
      <c r="E440" s="987" t="s">
        <v>5409</v>
      </c>
      <c r="F440" s="988">
        <v>82228</v>
      </c>
    </row>
    <row r="441" spans="1:6" ht="15" x14ac:dyDescent="0.15">
      <c r="A441" s="988" t="s">
        <v>3730</v>
      </c>
      <c r="B441" s="988" t="s">
        <v>3780</v>
      </c>
      <c r="C441" s="988" t="s">
        <v>3728</v>
      </c>
      <c r="D441" s="988" t="s">
        <v>3779</v>
      </c>
      <c r="E441" s="987" t="s">
        <v>5410</v>
      </c>
      <c r="F441" s="988">
        <v>82236</v>
      </c>
    </row>
    <row r="442" spans="1:6" ht="15" x14ac:dyDescent="0.15">
      <c r="A442" s="988" t="s">
        <v>3730</v>
      </c>
      <c r="B442" s="988" t="s">
        <v>3778</v>
      </c>
      <c r="C442" s="988" t="s">
        <v>3728</v>
      </c>
      <c r="D442" s="988" t="s">
        <v>3777</v>
      </c>
      <c r="E442" s="987" t="s">
        <v>5411</v>
      </c>
      <c r="F442" s="988">
        <v>82244</v>
      </c>
    </row>
    <row r="443" spans="1:6" ht="15" x14ac:dyDescent="0.15">
      <c r="A443" s="988" t="s">
        <v>3730</v>
      </c>
      <c r="B443" s="988" t="s">
        <v>3776</v>
      </c>
      <c r="C443" s="988" t="s">
        <v>3728</v>
      </c>
      <c r="D443" s="988" t="s">
        <v>3775</v>
      </c>
      <c r="E443" s="987" t="s">
        <v>5412</v>
      </c>
      <c r="F443" s="988">
        <v>82252</v>
      </c>
    </row>
    <row r="444" spans="1:6" ht="15" x14ac:dyDescent="0.15">
      <c r="A444" s="988" t="s">
        <v>3730</v>
      </c>
      <c r="B444" s="988" t="s">
        <v>3774</v>
      </c>
      <c r="C444" s="988" t="s">
        <v>3728</v>
      </c>
      <c r="D444" s="988" t="s">
        <v>3773</v>
      </c>
      <c r="E444" s="987" t="s">
        <v>5413</v>
      </c>
      <c r="F444" s="988">
        <v>82261</v>
      </c>
    </row>
    <row r="445" spans="1:6" ht="15" x14ac:dyDescent="0.15">
      <c r="A445" s="988" t="s">
        <v>3730</v>
      </c>
      <c r="B445" s="988" t="s">
        <v>3772</v>
      </c>
      <c r="C445" s="988" t="s">
        <v>3728</v>
      </c>
      <c r="D445" s="988" t="s">
        <v>3771</v>
      </c>
      <c r="E445" s="987" t="s">
        <v>5414</v>
      </c>
      <c r="F445" s="988">
        <v>82279</v>
      </c>
    </row>
    <row r="446" spans="1:6" ht="15" x14ac:dyDescent="0.15">
      <c r="A446" s="988" t="s">
        <v>3730</v>
      </c>
      <c r="B446" s="988" t="s">
        <v>3770</v>
      </c>
      <c r="C446" s="988" t="s">
        <v>3728</v>
      </c>
      <c r="D446" s="988" t="s">
        <v>3769</v>
      </c>
      <c r="E446" s="987" t="s">
        <v>5415</v>
      </c>
      <c r="F446" s="988">
        <v>82287</v>
      </c>
    </row>
    <row r="447" spans="1:6" ht="15" x14ac:dyDescent="0.15">
      <c r="A447" s="988" t="s">
        <v>3730</v>
      </c>
      <c r="B447" s="988" t="s">
        <v>3768</v>
      </c>
      <c r="C447" s="988" t="s">
        <v>3728</v>
      </c>
      <c r="D447" s="988" t="s">
        <v>3767</v>
      </c>
      <c r="E447" s="987" t="s">
        <v>5416</v>
      </c>
      <c r="F447" s="988">
        <v>82295</v>
      </c>
    </row>
    <row r="448" spans="1:6" ht="15" x14ac:dyDescent="0.15">
      <c r="A448" s="988" t="s">
        <v>3730</v>
      </c>
      <c r="B448" s="988" t="s">
        <v>3766</v>
      </c>
      <c r="C448" s="988" t="s">
        <v>3728</v>
      </c>
      <c r="D448" s="988" t="s">
        <v>3765</v>
      </c>
      <c r="E448" s="987" t="s">
        <v>5417</v>
      </c>
      <c r="F448" s="988">
        <v>82309</v>
      </c>
    </row>
    <row r="449" spans="1:6" ht="15" x14ac:dyDescent="0.15">
      <c r="A449" s="988" t="s">
        <v>3730</v>
      </c>
      <c r="B449" s="988" t="s">
        <v>3764</v>
      </c>
      <c r="C449" s="988" t="s">
        <v>3728</v>
      </c>
      <c r="D449" s="988" t="s">
        <v>3763</v>
      </c>
      <c r="E449" s="987" t="s">
        <v>5418</v>
      </c>
      <c r="F449" s="988">
        <v>82317</v>
      </c>
    </row>
    <row r="450" spans="1:6" ht="15" x14ac:dyDescent="0.15">
      <c r="A450" s="988" t="s">
        <v>3730</v>
      </c>
      <c r="B450" s="988" t="s">
        <v>3762</v>
      </c>
      <c r="C450" s="988" t="s">
        <v>3728</v>
      </c>
      <c r="D450" s="988" t="s">
        <v>3761</v>
      </c>
      <c r="E450" s="987" t="s">
        <v>5419</v>
      </c>
      <c r="F450" s="988">
        <v>82325</v>
      </c>
    </row>
    <row r="451" spans="1:6" ht="15" x14ac:dyDescent="0.15">
      <c r="A451" s="988" t="s">
        <v>3730</v>
      </c>
      <c r="B451" s="988" t="s">
        <v>3760</v>
      </c>
      <c r="C451" s="988" t="s">
        <v>3728</v>
      </c>
      <c r="D451" s="988" t="s">
        <v>3759</v>
      </c>
      <c r="E451" s="987" t="s">
        <v>5420</v>
      </c>
      <c r="F451" s="988">
        <v>82333</v>
      </c>
    </row>
    <row r="452" spans="1:6" ht="15" x14ac:dyDescent="0.15">
      <c r="A452" s="988" t="s">
        <v>3730</v>
      </c>
      <c r="B452" s="988" t="s">
        <v>3758</v>
      </c>
      <c r="C452" s="988" t="s">
        <v>3728</v>
      </c>
      <c r="D452" s="988" t="s">
        <v>3757</v>
      </c>
      <c r="E452" s="987" t="s">
        <v>5421</v>
      </c>
      <c r="F452" s="988">
        <v>82341</v>
      </c>
    </row>
    <row r="453" spans="1:6" ht="15" x14ac:dyDescent="0.15">
      <c r="A453" s="988" t="s">
        <v>3730</v>
      </c>
      <c r="B453" s="988" t="s">
        <v>3756</v>
      </c>
      <c r="C453" s="988" t="s">
        <v>3728</v>
      </c>
      <c r="D453" s="988" t="s">
        <v>3755</v>
      </c>
      <c r="E453" s="987" t="s">
        <v>5422</v>
      </c>
      <c r="F453" s="988">
        <v>82350</v>
      </c>
    </row>
    <row r="454" spans="1:6" ht="15" x14ac:dyDescent="0.15">
      <c r="A454" s="988" t="s">
        <v>3730</v>
      </c>
      <c r="B454" s="988" t="s">
        <v>3754</v>
      </c>
      <c r="C454" s="988" t="s">
        <v>3728</v>
      </c>
      <c r="D454" s="988" t="s">
        <v>3753</v>
      </c>
      <c r="E454" s="987" t="s">
        <v>5423</v>
      </c>
      <c r="F454" s="988">
        <v>82368</v>
      </c>
    </row>
    <row r="455" spans="1:6" ht="15" x14ac:dyDescent="0.15">
      <c r="A455" s="988" t="s">
        <v>3730</v>
      </c>
      <c r="B455" s="988" t="s">
        <v>3752</v>
      </c>
      <c r="C455" s="988" t="s">
        <v>3728</v>
      </c>
      <c r="D455" s="988" t="s">
        <v>3751</v>
      </c>
      <c r="E455" s="987" t="s">
        <v>5424</v>
      </c>
      <c r="F455" s="988">
        <v>83020</v>
      </c>
    </row>
    <row r="456" spans="1:6" ht="15" x14ac:dyDescent="0.15">
      <c r="A456" s="988" t="s">
        <v>3730</v>
      </c>
      <c r="B456" s="988" t="s">
        <v>3750</v>
      </c>
      <c r="C456" s="988" t="s">
        <v>3728</v>
      </c>
      <c r="D456" s="988" t="s">
        <v>3749</v>
      </c>
      <c r="E456" s="987" t="s">
        <v>5425</v>
      </c>
      <c r="F456" s="988">
        <v>83097</v>
      </c>
    </row>
    <row r="457" spans="1:6" ht="15" x14ac:dyDescent="0.15">
      <c r="A457" s="988" t="s">
        <v>3730</v>
      </c>
      <c r="B457" s="988" t="s">
        <v>3748</v>
      </c>
      <c r="C457" s="988" t="s">
        <v>3728</v>
      </c>
      <c r="D457" s="988" t="s">
        <v>3747</v>
      </c>
      <c r="E457" s="987" t="s">
        <v>5426</v>
      </c>
      <c r="F457" s="988">
        <v>83101</v>
      </c>
    </row>
    <row r="458" spans="1:6" ht="15" x14ac:dyDescent="0.15">
      <c r="A458" s="988" t="s">
        <v>3730</v>
      </c>
      <c r="B458" s="988" t="s">
        <v>3746</v>
      </c>
      <c r="C458" s="988" t="s">
        <v>3728</v>
      </c>
      <c r="D458" s="988" t="s">
        <v>3745</v>
      </c>
      <c r="E458" s="987" t="s">
        <v>5427</v>
      </c>
      <c r="F458" s="988">
        <v>83411</v>
      </c>
    </row>
    <row r="459" spans="1:6" ht="15" x14ac:dyDescent="0.15">
      <c r="A459" s="988" t="s">
        <v>3730</v>
      </c>
      <c r="B459" s="988" t="s">
        <v>3744</v>
      </c>
      <c r="C459" s="988" t="s">
        <v>3728</v>
      </c>
      <c r="D459" s="988" t="s">
        <v>3743</v>
      </c>
      <c r="E459" s="987" t="s">
        <v>5428</v>
      </c>
      <c r="F459" s="988">
        <v>83640</v>
      </c>
    </row>
    <row r="460" spans="1:6" ht="15" x14ac:dyDescent="0.15">
      <c r="A460" s="988" t="s">
        <v>3730</v>
      </c>
      <c r="B460" s="988" t="s">
        <v>3742</v>
      </c>
      <c r="C460" s="988" t="s">
        <v>3728</v>
      </c>
      <c r="D460" s="988" t="s">
        <v>3741</v>
      </c>
      <c r="E460" s="987" t="s">
        <v>5429</v>
      </c>
      <c r="F460" s="988">
        <v>84425</v>
      </c>
    </row>
    <row r="461" spans="1:6" ht="15" x14ac:dyDescent="0.15">
      <c r="A461" s="988" t="s">
        <v>3730</v>
      </c>
      <c r="B461" s="988" t="s">
        <v>3740</v>
      </c>
      <c r="C461" s="988" t="s">
        <v>3728</v>
      </c>
      <c r="D461" s="988" t="s">
        <v>3739</v>
      </c>
      <c r="E461" s="987" t="s">
        <v>5430</v>
      </c>
      <c r="F461" s="988">
        <v>84433</v>
      </c>
    </row>
    <row r="462" spans="1:6" ht="15" x14ac:dyDescent="0.15">
      <c r="A462" s="988" t="s">
        <v>3730</v>
      </c>
      <c r="B462" s="988" t="s">
        <v>3738</v>
      </c>
      <c r="C462" s="988" t="s">
        <v>3728</v>
      </c>
      <c r="D462" s="988" t="s">
        <v>3737</v>
      </c>
      <c r="E462" s="987" t="s">
        <v>5431</v>
      </c>
      <c r="F462" s="988">
        <v>84476</v>
      </c>
    </row>
    <row r="463" spans="1:6" ht="15" x14ac:dyDescent="0.15">
      <c r="A463" s="988" t="s">
        <v>3730</v>
      </c>
      <c r="B463" s="988" t="s">
        <v>3736</v>
      </c>
      <c r="C463" s="988" t="s">
        <v>3728</v>
      </c>
      <c r="D463" s="988" t="s">
        <v>3735</v>
      </c>
      <c r="E463" s="987" t="s">
        <v>5432</v>
      </c>
      <c r="F463" s="988">
        <v>85219</v>
      </c>
    </row>
    <row r="464" spans="1:6" ht="15" x14ac:dyDescent="0.15">
      <c r="A464" s="988" t="s">
        <v>3730</v>
      </c>
      <c r="B464" s="988" t="s">
        <v>3734</v>
      </c>
      <c r="C464" s="988" t="s">
        <v>3728</v>
      </c>
      <c r="D464" s="988" t="s">
        <v>3733</v>
      </c>
      <c r="E464" s="987" t="s">
        <v>5433</v>
      </c>
      <c r="F464" s="988">
        <v>85421</v>
      </c>
    </row>
    <row r="465" spans="1:6" ht="15" x14ac:dyDescent="0.15">
      <c r="A465" s="988" t="s">
        <v>3730</v>
      </c>
      <c r="B465" s="988" t="s">
        <v>3732</v>
      </c>
      <c r="C465" s="988" t="s">
        <v>3728</v>
      </c>
      <c r="D465" s="988" t="s">
        <v>3731</v>
      </c>
      <c r="E465" s="987" t="s">
        <v>5434</v>
      </c>
      <c r="F465" s="988">
        <v>85464</v>
      </c>
    </row>
    <row r="466" spans="1:6" ht="15" x14ac:dyDescent="0.15">
      <c r="A466" s="988" t="s">
        <v>3730</v>
      </c>
      <c r="B466" s="988" t="s">
        <v>3729</v>
      </c>
      <c r="C466" s="988" t="s">
        <v>3728</v>
      </c>
      <c r="D466" s="988" t="s">
        <v>3727</v>
      </c>
      <c r="E466" s="987" t="s">
        <v>5435</v>
      </c>
      <c r="F466" s="988">
        <v>85642</v>
      </c>
    </row>
    <row r="467" spans="1:6" ht="15" x14ac:dyDescent="0.15">
      <c r="A467" s="985" t="s">
        <v>3680</v>
      </c>
      <c r="B467" s="986"/>
      <c r="C467" s="986" t="s">
        <v>3678</v>
      </c>
      <c r="D467" s="986"/>
      <c r="E467" s="987" t="s">
        <v>3680</v>
      </c>
      <c r="F467" s="985">
        <v>90000</v>
      </c>
    </row>
    <row r="468" spans="1:6" ht="15" x14ac:dyDescent="0.15">
      <c r="A468" s="988" t="s">
        <v>3680</v>
      </c>
      <c r="B468" s="988" t="s">
        <v>3726</v>
      </c>
      <c r="C468" s="988" t="s">
        <v>3678</v>
      </c>
      <c r="D468" s="988" t="s">
        <v>3725</v>
      </c>
      <c r="E468" s="987" t="s">
        <v>5436</v>
      </c>
      <c r="F468" s="988">
        <v>92011</v>
      </c>
    </row>
    <row r="469" spans="1:6" ht="15" x14ac:dyDescent="0.15">
      <c r="A469" s="988" t="s">
        <v>3680</v>
      </c>
      <c r="B469" s="988" t="s">
        <v>3724</v>
      </c>
      <c r="C469" s="988" t="s">
        <v>3678</v>
      </c>
      <c r="D469" s="988" t="s">
        <v>3723</v>
      </c>
      <c r="E469" s="987" t="s">
        <v>5437</v>
      </c>
      <c r="F469" s="988">
        <v>92029</v>
      </c>
    </row>
    <row r="470" spans="1:6" ht="15" x14ac:dyDescent="0.15">
      <c r="A470" s="988" t="s">
        <v>3680</v>
      </c>
      <c r="B470" s="988" t="s">
        <v>3722</v>
      </c>
      <c r="C470" s="988" t="s">
        <v>3678</v>
      </c>
      <c r="D470" s="988" t="s">
        <v>3721</v>
      </c>
      <c r="E470" s="987" t="s">
        <v>5438</v>
      </c>
      <c r="F470" s="988">
        <v>92037</v>
      </c>
    </row>
    <row r="471" spans="1:6" ht="15" x14ac:dyDescent="0.15">
      <c r="A471" s="988" t="s">
        <v>3680</v>
      </c>
      <c r="B471" s="988" t="s">
        <v>3720</v>
      </c>
      <c r="C471" s="988" t="s">
        <v>3678</v>
      </c>
      <c r="D471" s="988" t="s">
        <v>3719</v>
      </c>
      <c r="E471" s="987" t="s">
        <v>5439</v>
      </c>
      <c r="F471" s="988">
        <v>92045</v>
      </c>
    </row>
    <row r="472" spans="1:6" ht="15" x14ac:dyDescent="0.15">
      <c r="A472" s="988" t="s">
        <v>3680</v>
      </c>
      <c r="B472" s="988" t="s">
        <v>3718</v>
      </c>
      <c r="C472" s="988" t="s">
        <v>3678</v>
      </c>
      <c r="D472" s="988" t="s">
        <v>3717</v>
      </c>
      <c r="E472" s="987" t="s">
        <v>5440</v>
      </c>
      <c r="F472" s="988">
        <v>92053</v>
      </c>
    </row>
    <row r="473" spans="1:6" ht="15" x14ac:dyDescent="0.15">
      <c r="A473" s="988" t="s">
        <v>3680</v>
      </c>
      <c r="B473" s="988" t="s">
        <v>3716</v>
      </c>
      <c r="C473" s="988" t="s">
        <v>3678</v>
      </c>
      <c r="D473" s="988" t="s">
        <v>3715</v>
      </c>
      <c r="E473" s="987" t="s">
        <v>5441</v>
      </c>
      <c r="F473" s="988">
        <v>92061</v>
      </c>
    </row>
    <row r="474" spans="1:6" ht="15" x14ac:dyDescent="0.15">
      <c r="A474" s="988" t="s">
        <v>3680</v>
      </c>
      <c r="B474" s="988" t="s">
        <v>3714</v>
      </c>
      <c r="C474" s="988" t="s">
        <v>3678</v>
      </c>
      <c r="D474" s="988" t="s">
        <v>3713</v>
      </c>
      <c r="E474" s="987" t="s">
        <v>5442</v>
      </c>
      <c r="F474" s="988">
        <v>92088</v>
      </c>
    </row>
    <row r="475" spans="1:6" ht="15" x14ac:dyDescent="0.15">
      <c r="A475" s="988" t="s">
        <v>3680</v>
      </c>
      <c r="B475" s="988" t="s">
        <v>3712</v>
      </c>
      <c r="C475" s="988" t="s">
        <v>3678</v>
      </c>
      <c r="D475" s="988" t="s">
        <v>3711</v>
      </c>
      <c r="E475" s="987" t="s">
        <v>5443</v>
      </c>
      <c r="F475" s="988">
        <v>92096</v>
      </c>
    </row>
    <row r="476" spans="1:6" ht="15" x14ac:dyDescent="0.15">
      <c r="A476" s="988" t="s">
        <v>3680</v>
      </c>
      <c r="B476" s="988" t="s">
        <v>3710</v>
      </c>
      <c r="C476" s="988" t="s">
        <v>3678</v>
      </c>
      <c r="D476" s="988" t="s">
        <v>3709</v>
      </c>
      <c r="E476" s="987" t="s">
        <v>5444</v>
      </c>
      <c r="F476" s="988">
        <v>92100</v>
      </c>
    </row>
    <row r="477" spans="1:6" ht="15" x14ac:dyDescent="0.15">
      <c r="A477" s="988" t="s">
        <v>3680</v>
      </c>
      <c r="B477" s="988" t="s">
        <v>3708</v>
      </c>
      <c r="C477" s="988" t="s">
        <v>3678</v>
      </c>
      <c r="D477" s="988" t="s">
        <v>3707</v>
      </c>
      <c r="E477" s="987" t="s">
        <v>5445</v>
      </c>
      <c r="F477" s="988">
        <v>92118</v>
      </c>
    </row>
    <row r="478" spans="1:6" ht="15" x14ac:dyDescent="0.15">
      <c r="A478" s="988" t="s">
        <v>3680</v>
      </c>
      <c r="B478" s="988" t="s">
        <v>3706</v>
      </c>
      <c r="C478" s="988" t="s">
        <v>3678</v>
      </c>
      <c r="D478" s="988" t="s">
        <v>3705</v>
      </c>
      <c r="E478" s="987" t="s">
        <v>5446</v>
      </c>
      <c r="F478" s="988">
        <v>92134</v>
      </c>
    </row>
    <row r="479" spans="1:6" ht="15" x14ac:dyDescent="0.15">
      <c r="A479" s="988" t="s">
        <v>3680</v>
      </c>
      <c r="B479" s="988" t="s">
        <v>3704</v>
      </c>
      <c r="C479" s="988" t="s">
        <v>3678</v>
      </c>
      <c r="D479" s="988" t="s">
        <v>3465</v>
      </c>
      <c r="E479" s="987" t="s">
        <v>5447</v>
      </c>
      <c r="F479" s="988">
        <v>92142</v>
      </c>
    </row>
    <row r="480" spans="1:6" ht="15" x14ac:dyDescent="0.15">
      <c r="A480" s="988" t="s">
        <v>3680</v>
      </c>
      <c r="B480" s="988" t="s">
        <v>3703</v>
      </c>
      <c r="C480" s="988" t="s">
        <v>3678</v>
      </c>
      <c r="D480" s="988" t="s">
        <v>3702</v>
      </c>
      <c r="E480" s="987" t="s">
        <v>5448</v>
      </c>
      <c r="F480" s="988">
        <v>92151</v>
      </c>
    </row>
    <row r="481" spans="1:6" ht="15" x14ac:dyDescent="0.15">
      <c r="A481" s="988" t="s">
        <v>3680</v>
      </c>
      <c r="B481" s="988" t="s">
        <v>3701</v>
      </c>
      <c r="C481" s="988" t="s">
        <v>3678</v>
      </c>
      <c r="D481" s="988" t="s">
        <v>3700</v>
      </c>
      <c r="E481" s="987" t="s">
        <v>5449</v>
      </c>
      <c r="F481" s="988">
        <v>92169</v>
      </c>
    </row>
    <row r="482" spans="1:6" ht="15" x14ac:dyDescent="0.15">
      <c r="A482" s="988" t="s">
        <v>3680</v>
      </c>
      <c r="B482" s="988" t="s">
        <v>3699</v>
      </c>
      <c r="C482" s="988" t="s">
        <v>3678</v>
      </c>
      <c r="D482" s="988" t="s">
        <v>3698</v>
      </c>
      <c r="E482" s="987" t="s">
        <v>5450</v>
      </c>
      <c r="F482" s="988">
        <v>93017</v>
      </c>
    </row>
    <row r="483" spans="1:6" ht="15" x14ac:dyDescent="0.15">
      <c r="A483" s="988" t="s">
        <v>3680</v>
      </c>
      <c r="B483" s="988" t="s">
        <v>3697</v>
      </c>
      <c r="C483" s="988" t="s">
        <v>3678</v>
      </c>
      <c r="D483" s="988" t="s">
        <v>3696</v>
      </c>
      <c r="E483" s="987" t="s">
        <v>5451</v>
      </c>
      <c r="F483" s="988">
        <v>93424</v>
      </c>
    </row>
    <row r="484" spans="1:6" ht="15" x14ac:dyDescent="0.15">
      <c r="A484" s="988" t="s">
        <v>3680</v>
      </c>
      <c r="B484" s="988" t="s">
        <v>3695</v>
      </c>
      <c r="C484" s="988" t="s">
        <v>3678</v>
      </c>
      <c r="D484" s="988" t="s">
        <v>5452</v>
      </c>
      <c r="E484" s="987" t="s">
        <v>5453</v>
      </c>
      <c r="F484" s="988">
        <v>93432</v>
      </c>
    </row>
    <row r="485" spans="1:6" ht="15" x14ac:dyDescent="0.15">
      <c r="A485" s="988" t="s">
        <v>3680</v>
      </c>
      <c r="B485" s="988" t="s">
        <v>3694</v>
      </c>
      <c r="C485" s="988" t="s">
        <v>3678</v>
      </c>
      <c r="D485" s="988" t="s">
        <v>3693</v>
      </c>
      <c r="E485" s="987" t="s">
        <v>5454</v>
      </c>
      <c r="F485" s="988">
        <v>93441</v>
      </c>
    </row>
    <row r="486" spans="1:6" ht="15" x14ac:dyDescent="0.15">
      <c r="A486" s="988" t="s">
        <v>3680</v>
      </c>
      <c r="B486" s="988" t="s">
        <v>3692</v>
      </c>
      <c r="C486" s="988" t="s">
        <v>3678</v>
      </c>
      <c r="D486" s="988" t="s">
        <v>3691</v>
      </c>
      <c r="E486" s="987" t="s">
        <v>5455</v>
      </c>
      <c r="F486" s="988">
        <v>93459</v>
      </c>
    </row>
    <row r="487" spans="1:6" ht="15" x14ac:dyDescent="0.15">
      <c r="A487" s="988" t="s">
        <v>3680</v>
      </c>
      <c r="B487" s="988" t="s">
        <v>3690</v>
      </c>
      <c r="C487" s="988" t="s">
        <v>3678</v>
      </c>
      <c r="D487" s="988" t="s">
        <v>3689</v>
      </c>
      <c r="E487" s="987" t="s">
        <v>5456</v>
      </c>
      <c r="F487" s="988">
        <v>93611</v>
      </c>
    </row>
    <row r="488" spans="1:6" ht="15" x14ac:dyDescent="0.15">
      <c r="A488" s="988" t="s">
        <v>3680</v>
      </c>
      <c r="B488" s="988" t="s">
        <v>3688</v>
      </c>
      <c r="C488" s="988" t="s">
        <v>3678</v>
      </c>
      <c r="D488" s="988" t="s">
        <v>3687</v>
      </c>
      <c r="E488" s="987" t="s">
        <v>5457</v>
      </c>
      <c r="F488" s="988">
        <v>93645</v>
      </c>
    </row>
    <row r="489" spans="1:6" ht="15" x14ac:dyDescent="0.15">
      <c r="A489" s="988" t="s">
        <v>3680</v>
      </c>
      <c r="B489" s="988" t="s">
        <v>3686</v>
      </c>
      <c r="C489" s="988" t="s">
        <v>3678</v>
      </c>
      <c r="D489" s="988" t="s">
        <v>3685</v>
      </c>
      <c r="E489" s="987" t="s">
        <v>5458</v>
      </c>
      <c r="F489" s="988">
        <v>93840</v>
      </c>
    </row>
    <row r="490" spans="1:6" ht="15" x14ac:dyDescent="0.15">
      <c r="A490" s="988" t="s">
        <v>3680</v>
      </c>
      <c r="B490" s="988" t="s">
        <v>3684</v>
      </c>
      <c r="C490" s="988" t="s">
        <v>3678</v>
      </c>
      <c r="D490" s="988" t="s">
        <v>3683</v>
      </c>
      <c r="E490" s="987" t="s">
        <v>5459</v>
      </c>
      <c r="F490" s="988">
        <v>93866</v>
      </c>
    </row>
    <row r="491" spans="1:6" ht="15" x14ac:dyDescent="0.15">
      <c r="A491" s="988" t="s">
        <v>3680</v>
      </c>
      <c r="B491" s="988" t="s">
        <v>3682</v>
      </c>
      <c r="C491" s="988" t="s">
        <v>3678</v>
      </c>
      <c r="D491" s="988" t="s">
        <v>3681</v>
      </c>
      <c r="E491" s="987" t="s">
        <v>5460</v>
      </c>
      <c r="F491" s="988">
        <v>94072</v>
      </c>
    </row>
    <row r="492" spans="1:6" ht="15" x14ac:dyDescent="0.15">
      <c r="A492" s="988" t="s">
        <v>3680</v>
      </c>
      <c r="B492" s="988" t="s">
        <v>3679</v>
      </c>
      <c r="C492" s="988" t="s">
        <v>3678</v>
      </c>
      <c r="D492" s="988" t="s">
        <v>3677</v>
      </c>
      <c r="E492" s="987" t="s">
        <v>5461</v>
      </c>
      <c r="F492" s="988">
        <v>94111</v>
      </c>
    </row>
    <row r="493" spans="1:6" ht="15" x14ac:dyDescent="0.15">
      <c r="A493" s="985" t="s">
        <v>3613</v>
      </c>
      <c r="B493" s="986"/>
      <c r="C493" s="986" t="s">
        <v>3611</v>
      </c>
      <c r="D493" s="986"/>
      <c r="E493" s="987" t="s">
        <v>3613</v>
      </c>
      <c r="F493" s="985">
        <v>100005</v>
      </c>
    </row>
    <row r="494" spans="1:6" ht="15" x14ac:dyDescent="0.15">
      <c r="A494" s="988" t="s">
        <v>3613</v>
      </c>
      <c r="B494" s="988" t="s">
        <v>3676</v>
      </c>
      <c r="C494" s="988" t="s">
        <v>3611</v>
      </c>
      <c r="D494" s="988" t="s">
        <v>3675</v>
      </c>
      <c r="E494" s="987" t="s">
        <v>5462</v>
      </c>
      <c r="F494" s="988">
        <v>102016</v>
      </c>
    </row>
    <row r="495" spans="1:6" ht="15" x14ac:dyDescent="0.15">
      <c r="A495" s="988" t="s">
        <v>3613</v>
      </c>
      <c r="B495" s="988" t="s">
        <v>3674</v>
      </c>
      <c r="C495" s="988" t="s">
        <v>3611</v>
      </c>
      <c r="D495" s="988" t="s">
        <v>3673</v>
      </c>
      <c r="E495" s="987" t="s">
        <v>5463</v>
      </c>
      <c r="F495" s="988">
        <v>102024</v>
      </c>
    </row>
    <row r="496" spans="1:6" ht="15" x14ac:dyDescent="0.15">
      <c r="A496" s="988" t="s">
        <v>3613</v>
      </c>
      <c r="B496" s="988" t="s">
        <v>3672</v>
      </c>
      <c r="C496" s="988" t="s">
        <v>3611</v>
      </c>
      <c r="D496" s="988" t="s">
        <v>3671</v>
      </c>
      <c r="E496" s="987" t="s">
        <v>5464</v>
      </c>
      <c r="F496" s="988">
        <v>102032</v>
      </c>
    </row>
    <row r="497" spans="1:6" ht="15" x14ac:dyDescent="0.15">
      <c r="A497" s="988" t="s">
        <v>3613</v>
      </c>
      <c r="B497" s="988" t="s">
        <v>3670</v>
      </c>
      <c r="C497" s="988" t="s">
        <v>3611</v>
      </c>
      <c r="D497" s="988" t="s">
        <v>3669</v>
      </c>
      <c r="E497" s="987" t="s">
        <v>5465</v>
      </c>
      <c r="F497" s="988">
        <v>102041</v>
      </c>
    </row>
    <row r="498" spans="1:6" ht="15" x14ac:dyDescent="0.15">
      <c r="A498" s="988" t="s">
        <v>3613</v>
      </c>
      <c r="B498" s="988" t="s">
        <v>3668</v>
      </c>
      <c r="C498" s="988" t="s">
        <v>3611</v>
      </c>
      <c r="D498" s="988" t="s">
        <v>3667</v>
      </c>
      <c r="E498" s="987" t="s">
        <v>5466</v>
      </c>
      <c r="F498" s="988">
        <v>102059</v>
      </c>
    </row>
    <row r="499" spans="1:6" ht="15" x14ac:dyDescent="0.15">
      <c r="A499" s="988" t="s">
        <v>3613</v>
      </c>
      <c r="B499" s="988" t="s">
        <v>3666</v>
      </c>
      <c r="C499" s="988" t="s">
        <v>3611</v>
      </c>
      <c r="D499" s="988" t="s">
        <v>3665</v>
      </c>
      <c r="E499" s="987" t="s">
        <v>5467</v>
      </c>
      <c r="F499" s="988">
        <v>102067</v>
      </c>
    </row>
    <row r="500" spans="1:6" ht="15" x14ac:dyDescent="0.15">
      <c r="A500" s="988" t="s">
        <v>3613</v>
      </c>
      <c r="B500" s="988" t="s">
        <v>3664</v>
      </c>
      <c r="C500" s="988" t="s">
        <v>3611</v>
      </c>
      <c r="D500" s="988" t="s">
        <v>3663</v>
      </c>
      <c r="E500" s="987" t="s">
        <v>5468</v>
      </c>
      <c r="F500" s="988">
        <v>102075</v>
      </c>
    </row>
    <row r="501" spans="1:6" ht="15" x14ac:dyDescent="0.15">
      <c r="A501" s="988" t="s">
        <v>3613</v>
      </c>
      <c r="B501" s="988" t="s">
        <v>3662</v>
      </c>
      <c r="C501" s="988" t="s">
        <v>3611</v>
      </c>
      <c r="D501" s="988" t="s">
        <v>3661</v>
      </c>
      <c r="E501" s="987" t="s">
        <v>5469</v>
      </c>
      <c r="F501" s="988">
        <v>102083</v>
      </c>
    </row>
    <row r="502" spans="1:6" ht="15" x14ac:dyDescent="0.15">
      <c r="A502" s="988" t="s">
        <v>3613</v>
      </c>
      <c r="B502" s="988" t="s">
        <v>3660</v>
      </c>
      <c r="C502" s="988" t="s">
        <v>3611</v>
      </c>
      <c r="D502" s="988" t="s">
        <v>3659</v>
      </c>
      <c r="E502" s="987" t="s">
        <v>5470</v>
      </c>
      <c r="F502" s="988">
        <v>102091</v>
      </c>
    </row>
    <row r="503" spans="1:6" ht="15" x14ac:dyDescent="0.15">
      <c r="A503" s="988" t="s">
        <v>3613</v>
      </c>
      <c r="B503" s="988" t="s">
        <v>3658</v>
      </c>
      <c r="C503" s="988" t="s">
        <v>3611</v>
      </c>
      <c r="D503" s="988" t="s">
        <v>3657</v>
      </c>
      <c r="E503" s="987" t="s">
        <v>5471</v>
      </c>
      <c r="F503" s="988">
        <v>102105</v>
      </c>
    </row>
    <row r="504" spans="1:6" ht="15" x14ac:dyDescent="0.15">
      <c r="A504" s="988" t="s">
        <v>3613</v>
      </c>
      <c r="B504" s="988" t="s">
        <v>3656</v>
      </c>
      <c r="C504" s="988" t="s">
        <v>3611</v>
      </c>
      <c r="D504" s="988" t="s">
        <v>3655</v>
      </c>
      <c r="E504" s="987" t="s">
        <v>5472</v>
      </c>
      <c r="F504" s="988">
        <v>102113</v>
      </c>
    </row>
    <row r="505" spans="1:6" ht="15" x14ac:dyDescent="0.15">
      <c r="A505" s="988" t="s">
        <v>3613</v>
      </c>
      <c r="B505" s="988" t="s">
        <v>3654</v>
      </c>
      <c r="C505" s="988" t="s">
        <v>3611</v>
      </c>
      <c r="D505" s="988" t="s">
        <v>3653</v>
      </c>
      <c r="E505" s="987" t="s">
        <v>5473</v>
      </c>
      <c r="F505" s="988">
        <v>102121</v>
      </c>
    </row>
    <row r="506" spans="1:6" ht="15" x14ac:dyDescent="0.15">
      <c r="A506" s="988" t="s">
        <v>3613</v>
      </c>
      <c r="B506" s="988" t="s">
        <v>3652</v>
      </c>
      <c r="C506" s="988" t="s">
        <v>3611</v>
      </c>
      <c r="D506" s="988" t="s">
        <v>3651</v>
      </c>
      <c r="E506" s="987" t="s">
        <v>5474</v>
      </c>
      <c r="F506" s="988">
        <v>103446</v>
      </c>
    </row>
    <row r="507" spans="1:6" ht="15" x14ac:dyDescent="0.15">
      <c r="A507" s="988" t="s">
        <v>3613</v>
      </c>
      <c r="B507" s="988" t="s">
        <v>3650</v>
      </c>
      <c r="C507" s="988" t="s">
        <v>3611</v>
      </c>
      <c r="D507" s="988" t="s">
        <v>3649</v>
      </c>
      <c r="E507" s="987" t="s">
        <v>5475</v>
      </c>
      <c r="F507" s="988">
        <v>103454</v>
      </c>
    </row>
    <row r="508" spans="1:6" ht="15" x14ac:dyDescent="0.15">
      <c r="A508" s="988" t="s">
        <v>3613</v>
      </c>
      <c r="B508" s="988" t="s">
        <v>3648</v>
      </c>
      <c r="C508" s="988" t="s">
        <v>3611</v>
      </c>
      <c r="D508" s="988" t="s">
        <v>3647</v>
      </c>
      <c r="E508" s="987" t="s">
        <v>5476</v>
      </c>
      <c r="F508" s="988">
        <v>103667</v>
      </c>
    </row>
    <row r="509" spans="1:6" ht="15" x14ac:dyDescent="0.15">
      <c r="A509" s="988" t="s">
        <v>3613</v>
      </c>
      <c r="B509" s="988" t="s">
        <v>3646</v>
      </c>
      <c r="C509" s="988" t="s">
        <v>3611</v>
      </c>
      <c r="D509" s="988" t="s">
        <v>3645</v>
      </c>
      <c r="E509" s="987" t="s">
        <v>5477</v>
      </c>
      <c r="F509" s="988">
        <v>103675</v>
      </c>
    </row>
    <row r="510" spans="1:6" ht="15" x14ac:dyDescent="0.15">
      <c r="A510" s="988" t="s">
        <v>3613</v>
      </c>
      <c r="B510" s="988" t="s">
        <v>3644</v>
      </c>
      <c r="C510" s="988" t="s">
        <v>3611</v>
      </c>
      <c r="D510" s="988" t="s">
        <v>3643</v>
      </c>
      <c r="E510" s="987" t="s">
        <v>5478</v>
      </c>
      <c r="F510" s="988">
        <v>103829</v>
      </c>
    </row>
    <row r="511" spans="1:6" ht="15" x14ac:dyDescent="0.15">
      <c r="A511" s="988" t="s">
        <v>3613</v>
      </c>
      <c r="B511" s="988" t="s">
        <v>2939</v>
      </c>
      <c r="C511" s="988" t="s">
        <v>3611</v>
      </c>
      <c r="D511" s="988" t="s">
        <v>3642</v>
      </c>
      <c r="E511" s="987" t="s">
        <v>5479</v>
      </c>
      <c r="F511" s="988">
        <v>103837</v>
      </c>
    </row>
    <row r="512" spans="1:6" ht="15" x14ac:dyDescent="0.15">
      <c r="A512" s="988" t="s">
        <v>3613</v>
      </c>
      <c r="B512" s="988" t="s">
        <v>3641</v>
      </c>
      <c r="C512" s="988" t="s">
        <v>3611</v>
      </c>
      <c r="D512" s="988" t="s">
        <v>3640</v>
      </c>
      <c r="E512" s="987" t="s">
        <v>5480</v>
      </c>
      <c r="F512" s="988">
        <v>103845</v>
      </c>
    </row>
    <row r="513" spans="1:6" ht="15" x14ac:dyDescent="0.15">
      <c r="A513" s="988" t="s">
        <v>3613</v>
      </c>
      <c r="B513" s="988" t="s">
        <v>3639</v>
      </c>
      <c r="C513" s="988" t="s">
        <v>3611</v>
      </c>
      <c r="D513" s="988" t="s">
        <v>3638</v>
      </c>
      <c r="E513" s="987" t="s">
        <v>5481</v>
      </c>
      <c r="F513" s="988">
        <v>104213</v>
      </c>
    </row>
    <row r="514" spans="1:6" ht="15" x14ac:dyDescent="0.15">
      <c r="A514" s="988" t="s">
        <v>3613</v>
      </c>
      <c r="B514" s="988" t="s">
        <v>3637</v>
      </c>
      <c r="C514" s="988" t="s">
        <v>3611</v>
      </c>
      <c r="D514" s="988" t="s">
        <v>3636</v>
      </c>
      <c r="E514" s="987" t="s">
        <v>5482</v>
      </c>
      <c r="F514" s="988">
        <v>104248</v>
      </c>
    </row>
    <row r="515" spans="1:6" ht="15" x14ac:dyDescent="0.15">
      <c r="A515" s="988" t="s">
        <v>3613</v>
      </c>
      <c r="B515" s="988" t="s">
        <v>3635</v>
      </c>
      <c r="C515" s="988" t="s">
        <v>3611</v>
      </c>
      <c r="D515" s="988" t="s">
        <v>3634</v>
      </c>
      <c r="E515" s="987" t="s">
        <v>5483</v>
      </c>
      <c r="F515" s="988">
        <v>104256</v>
      </c>
    </row>
    <row r="516" spans="1:6" ht="15" x14ac:dyDescent="0.15">
      <c r="A516" s="988" t="s">
        <v>3613</v>
      </c>
      <c r="B516" s="988" t="s">
        <v>3633</v>
      </c>
      <c r="C516" s="988" t="s">
        <v>3611</v>
      </c>
      <c r="D516" s="988" t="s">
        <v>3632</v>
      </c>
      <c r="E516" s="987" t="s">
        <v>5484</v>
      </c>
      <c r="F516" s="988">
        <v>104264</v>
      </c>
    </row>
    <row r="517" spans="1:6" ht="15" x14ac:dyDescent="0.15">
      <c r="A517" s="988" t="s">
        <v>3613</v>
      </c>
      <c r="B517" s="988" t="s">
        <v>2848</v>
      </c>
      <c r="C517" s="988" t="s">
        <v>3611</v>
      </c>
      <c r="D517" s="988" t="s">
        <v>2847</v>
      </c>
      <c r="E517" s="987" t="s">
        <v>5485</v>
      </c>
      <c r="F517" s="988">
        <v>104281</v>
      </c>
    </row>
    <row r="518" spans="1:6" ht="15" x14ac:dyDescent="0.15">
      <c r="A518" s="988" t="s">
        <v>3613</v>
      </c>
      <c r="B518" s="988" t="s">
        <v>3631</v>
      </c>
      <c r="C518" s="988" t="s">
        <v>3611</v>
      </c>
      <c r="D518" s="988" t="s">
        <v>5486</v>
      </c>
      <c r="E518" s="987" t="s">
        <v>5487</v>
      </c>
      <c r="F518" s="988">
        <v>104299</v>
      </c>
    </row>
    <row r="519" spans="1:6" ht="15" x14ac:dyDescent="0.15">
      <c r="A519" s="988" t="s">
        <v>3613</v>
      </c>
      <c r="B519" s="988" t="s">
        <v>3630</v>
      </c>
      <c r="C519" s="988" t="s">
        <v>3611</v>
      </c>
      <c r="D519" s="988" t="s">
        <v>3629</v>
      </c>
      <c r="E519" s="987" t="s">
        <v>5488</v>
      </c>
      <c r="F519" s="988">
        <v>104434</v>
      </c>
    </row>
    <row r="520" spans="1:6" ht="15" x14ac:dyDescent="0.15">
      <c r="A520" s="988" t="s">
        <v>3613</v>
      </c>
      <c r="B520" s="988" t="s">
        <v>3628</v>
      </c>
      <c r="C520" s="988" t="s">
        <v>3611</v>
      </c>
      <c r="D520" s="988" t="s">
        <v>3627</v>
      </c>
      <c r="E520" s="987" t="s">
        <v>5489</v>
      </c>
      <c r="F520" s="988">
        <v>104442</v>
      </c>
    </row>
    <row r="521" spans="1:6" ht="15" x14ac:dyDescent="0.15">
      <c r="A521" s="988" t="s">
        <v>3613</v>
      </c>
      <c r="B521" s="988" t="s">
        <v>3626</v>
      </c>
      <c r="C521" s="988" t="s">
        <v>3611</v>
      </c>
      <c r="D521" s="988" t="s">
        <v>3625</v>
      </c>
      <c r="E521" s="987" t="s">
        <v>5490</v>
      </c>
      <c r="F521" s="988">
        <v>104485</v>
      </c>
    </row>
    <row r="522" spans="1:6" ht="15" x14ac:dyDescent="0.15">
      <c r="A522" s="988" t="s">
        <v>3613</v>
      </c>
      <c r="B522" s="988" t="s">
        <v>3624</v>
      </c>
      <c r="C522" s="988" t="s">
        <v>3611</v>
      </c>
      <c r="D522" s="988" t="s">
        <v>3623</v>
      </c>
      <c r="E522" s="987" t="s">
        <v>5491</v>
      </c>
      <c r="F522" s="988">
        <v>104493</v>
      </c>
    </row>
    <row r="523" spans="1:6" ht="15" x14ac:dyDescent="0.15">
      <c r="A523" s="988" t="s">
        <v>3613</v>
      </c>
      <c r="B523" s="988" t="s">
        <v>3622</v>
      </c>
      <c r="C523" s="988" t="s">
        <v>3611</v>
      </c>
      <c r="D523" s="988" t="s">
        <v>3621</v>
      </c>
      <c r="E523" s="987" t="s">
        <v>5492</v>
      </c>
      <c r="F523" s="988">
        <v>104647</v>
      </c>
    </row>
    <row r="524" spans="1:6" ht="15" x14ac:dyDescent="0.15">
      <c r="A524" s="988" t="s">
        <v>3613</v>
      </c>
      <c r="B524" s="988" t="s">
        <v>3620</v>
      </c>
      <c r="C524" s="988" t="s">
        <v>3611</v>
      </c>
      <c r="D524" s="988" t="s">
        <v>3619</v>
      </c>
      <c r="E524" s="987" t="s">
        <v>5493</v>
      </c>
      <c r="F524" s="988">
        <v>105210</v>
      </c>
    </row>
    <row r="525" spans="1:6" ht="15" x14ac:dyDescent="0.15">
      <c r="A525" s="988" t="s">
        <v>3613</v>
      </c>
      <c r="B525" s="988" t="s">
        <v>2533</v>
      </c>
      <c r="C525" s="988" t="s">
        <v>3611</v>
      </c>
      <c r="D525" s="988" t="s">
        <v>3618</v>
      </c>
      <c r="E525" s="987" t="s">
        <v>5494</v>
      </c>
      <c r="F525" s="988">
        <v>105228</v>
      </c>
    </row>
    <row r="526" spans="1:6" ht="15" x14ac:dyDescent="0.15">
      <c r="A526" s="988" t="s">
        <v>3613</v>
      </c>
      <c r="B526" s="988" t="s">
        <v>3617</v>
      </c>
      <c r="C526" s="988" t="s">
        <v>3611</v>
      </c>
      <c r="D526" s="988" t="s">
        <v>3616</v>
      </c>
      <c r="E526" s="987" t="s">
        <v>5495</v>
      </c>
      <c r="F526" s="988">
        <v>105236</v>
      </c>
    </row>
    <row r="527" spans="1:6" ht="15" x14ac:dyDescent="0.15">
      <c r="A527" s="988" t="s">
        <v>3613</v>
      </c>
      <c r="B527" s="988" t="s">
        <v>3615</v>
      </c>
      <c r="C527" s="988" t="s">
        <v>3611</v>
      </c>
      <c r="D527" s="988" t="s">
        <v>3614</v>
      </c>
      <c r="E527" s="987" t="s">
        <v>5496</v>
      </c>
      <c r="F527" s="988">
        <v>105244</v>
      </c>
    </row>
    <row r="528" spans="1:6" ht="15" x14ac:dyDescent="0.15">
      <c r="A528" s="988" t="s">
        <v>3613</v>
      </c>
      <c r="B528" s="988" t="s">
        <v>3612</v>
      </c>
      <c r="C528" s="988" t="s">
        <v>3611</v>
      </c>
      <c r="D528" s="988" t="s">
        <v>3610</v>
      </c>
      <c r="E528" s="987" t="s">
        <v>5497</v>
      </c>
      <c r="F528" s="988">
        <v>105252</v>
      </c>
    </row>
    <row r="529" spans="1:6" ht="15" x14ac:dyDescent="0.15">
      <c r="A529" s="985" t="s">
        <v>3490</v>
      </c>
      <c r="B529" s="986"/>
      <c r="C529" s="986" t="s">
        <v>3488</v>
      </c>
      <c r="D529" s="986"/>
      <c r="E529" s="987" t="s">
        <v>3490</v>
      </c>
      <c r="F529" s="985">
        <v>110001</v>
      </c>
    </row>
    <row r="530" spans="1:6" ht="15" x14ac:dyDescent="0.15">
      <c r="A530" s="988" t="s">
        <v>3490</v>
      </c>
      <c r="B530" s="988" t="s">
        <v>3609</v>
      </c>
      <c r="C530" s="988" t="s">
        <v>3488</v>
      </c>
      <c r="D530" s="988" t="s">
        <v>3608</v>
      </c>
      <c r="E530" s="987" t="s">
        <v>5498</v>
      </c>
      <c r="F530" s="988">
        <v>111007</v>
      </c>
    </row>
    <row r="531" spans="1:6" ht="15" x14ac:dyDescent="0.15">
      <c r="A531" s="988" t="s">
        <v>3490</v>
      </c>
      <c r="B531" s="988" t="s">
        <v>3607</v>
      </c>
      <c r="C531" s="988" t="s">
        <v>3488</v>
      </c>
      <c r="D531" s="988" t="s">
        <v>3606</v>
      </c>
      <c r="E531" s="987" t="s">
        <v>5499</v>
      </c>
      <c r="F531" s="988">
        <v>112011</v>
      </c>
    </row>
    <row r="532" spans="1:6" ht="15" x14ac:dyDescent="0.15">
      <c r="A532" s="988" t="s">
        <v>3490</v>
      </c>
      <c r="B532" s="988" t="s">
        <v>3605</v>
      </c>
      <c r="C532" s="988" t="s">
        <v>3488</v>
      </c>
      <c r="D532" s="988" t="s">
        <v>3604</v>
      </c>
      <c r="E532" s="987" t="s">
        <v>5500</v>
      </c>
      <c r="F532" s="988">
        <v>112020</v>
      </c>
    </row>
    <row r="533" spans="1:6" ht="15" x14ac:dyDescent="0.15">
      <c r="A533" s="988" t="s">
        <v>3490</v>
      </c>
      <c r="B533" s="988" t="s">
        <v>3603</v>
      </c>
      <c r="C533" s="988" t="s">
        <v>3488</v>
      </c>
      <c r="D533" s="988" t="s">
        <v>3602</v>
      </c>
      <c r="E533" s="987" t="s">
        <v>5501</v>
      </c>
      <c r="F533" s="988">
        <v>112038</v>
      </c>
    </row>
    <row r="534" spans="1:6" ht="15" x14ac:dyDescent="0.15">
      <c r="A534" s="988" t="s">
        <v>3490</v>
      </c>
      <c r="B534" s="988" t="s">
        <v>3601</v>
      </c>
      <c r="C534" s="988" t="s">
        <v>3488</v>
      </c>
      <c r="D534" s="988" t="s">
        <v>3600</v>
      </c>
      <c r="E534" s="987" t="s">
        <v>5502</v>
      </c>
      <c r="F534" s="988">
        <v>112062</v>
      </c>
    </row>
    <row r="535" spans="1:6" ht="15" x14ac:dyDescent="0.15">
      <c r="A535" s="988" t="s">
        <v>3490</v>
      </c>
      <c r="B535" s="988" t="s">
        <v>3599</v>
      </c>
      <c r="C535" s="988" t="s">
        <v>3488</v>
      </c>
      <c r="D535" s="988" t="s">
        <v>3598</v>
      </c>
      <c r="E535" s="987" t="s">
        <v>5503</v>
      </c>
      <c r="F535" s="988">
        <v>112071</v>
      </c>
    </row>
    <row r="536" spans="1:6" ht="15" x14ac:dyDescent="0.15">
      <c r="A536" s="988" t="s">
        <v>3490</v>
      </c>
      <c r="B536" s="988" t="s">
        <v>3597</v>
      </c>
      <c r="C536" s="988" t="s">
        <v>3488</v>
      </c>
      <c r="D536" s="988" t="s">
        <v>3596</v>
      </c>
      <c r="E536" s="987" t="s">
        <v>5504</v>
      </c>
      <c r="F536" s="988">
        <v>112089</v>
      </c>
    </row>
    <row r="537" spans="1:6" ht="15" x14ac:dyDescent="0.15">
      <c r="A537" s="988" t="s">
        <v>3490</v>
      </c>
      <c r="B537" s="988" t="s">
        <v>3595</v>
      </c>
      <c r="C537" s="988" t="s">
        <v>3488</v>
      </c>
      <c r="D537" s="988" t="s">
        <v>3594</v>
      </c>
      <c r="E537" s="987" t="s">
        <v>5505</v>
      </c>
      <c r="F537" s="988">
        <v>112097</v>
      </c>
    </row>
    <row r="538" spans="1:6" ht="15" x14ac:dyDescent="0.15">
      <c r="A538" s="988" t="s">
        <v>3490</v>
      </c>
      <c r="B538" s="988" t="s">
        <v>3593</v>
      </c>
      <c r="C538" s="988" t="s">
        <v>3488</v>
      </c>
      <c r="D538" s="988" t="s">
        <v>3592</v>
      </c>
      <c r="E538" s="987" t="s">
        <v>5506</v>
      </c>
      <c r="F538" s="988">
        <v>112101</v>
      </c>
    </row>
    <row r="539" spans="1:6" ht="15" x14ac:dyDescent="0.15">
      <c r="A539" s="988" t="s">
        <v>3490</v>
      </c>
      <c r="B539" s="988" t="s">
        <v>3591</v>
      </c>
      <c r="C539" s="988" t="s">
        <v>3488</v>
      </c>
      <c r="D539" s="988" t="s">
        <v>3590</v>
      </c>
      <c r="E539" s="987" t="s">
        <v>5507</v>
      </c>
      <c r="F539" s="988">
        <v>112119</v>
      </c>
    </row>
    <row r="540" spans="1:6" ht="15" x14ac:dyDescent="0.15">
      <c r="A540" s="988" t="s">
        <v>3490</v>
      </c>
      <c r="B540" s="988" t="s">
        <v>3589</v>
      </c>
      <c r="C540" s="988" t="s">
        <v>3488</v>
      </c>
      <c r="D540" s="988" t="s">
        <v>3588</v>
      </c>
      <c r="E540" s="987" t="s">
        <v>5508</v>
      </c>
      <c r="F540" s="988">
        <v>112127</v>
      </c>
    </row>
    <row r="541" spans="1:6" ht="15" x14ac:dyDescent="0.15">
      <c r="A541" s="988" t="s">
        <v>3490</v>
      </c>
      <c r="B541" s="988" t="s">
        <v>3587</v>
      </c>
      <c r="C541" s="988" t="s">
        <v>3488</v>
      </c>
      <c r="D541" s="988" t="s">
        <v>3586</v>
      </c>
      <c r="E541" s="987" t="s">
        <v>5509</v>
      </c>
      <c r="F541" s="988">
        <v>112143</v>
      </c>
    </row>
    <row r="542" spans="1:6" ht="15" x14ac:dyDescent="0.15">
      <c r="A542" s="988" t="s">
        <v>3490</v>
      </c>
      <c r="B542" s="988" t="s">
        <v>3585</v>
      </c>
      <c r="C542" s="988" t="s">
        <v>3488</v>
      </c>
      <c r="D542" s="988" t="s">
        <v>3584</v>
      </c>
      <c r="E542" s="987" t="s">
        <v>5510</v>
      </c>
      <c r="F542" s="988">
        <v>112151</v>
      </c>
    </row>
    <row r="543" spans="1:6" ht="15" x14ac:dyDescent="0.15">
      <c r="A543" s="988" t="s">
        <v>3490</v>
      </c>
      <c r="B543" s="988" t="s">
        <v>3583</v>
      </c>
      <c r="C543" s="988" t="s">
        <v>3488</v>
      </c>
      <c r="D543" s="988" t="s">
        <v>3582</v>
      </c>
      <c r="E543" s="987" t="s">
        <v>5511</v>
      </c>
      <c r="F543" s="988">
        <v>112160</v>
      </c>
    </row>
    <row r="544" spans="1:6" ht="15" x14ac:dyDescent="0.15">
      <c r="A544" s="988" t="s">
        <v>3490</v>
      </c>
      <c r="B544" s="988" t="s">
        <v>3581</v>
      </c>
      <c r="C544" s="988" t="s">
        <v>3488</v>
      </c>
      <c r="D544" s="988" t="s">
        <v>3580</v>
      </c>
      <c r="E544" s="987" t="s">
        <v>5512</v>
      </c>
      <c r="F544" s="988">
        <v>112178</v>
      </c>
    </row>
    <row r="545" spans="1:6" ht="15" x14ac:dyDescent="0.15">
      <c r="A545" s="988" t="s">
        <v>3490</v>
      </c>
      <c r="B545" s="988" t="s">
        <v>3579</v>
      </c>
      <c r="C545" s="988" t="s">
        <v>3488</v>
      </c>
      <c r="D545" s="988" t="s">
        <v>3578</v>
      </c>
      <c r="E545" s="987" t="s">
        <v>5513</v>
      </c>
      <c r="F545" s="988">
        <v>112186</v>
      </c>
    </row>
    <row r="546" spans="1:6" ht="15" x14ac:dyDescent="0.15">
      <c r="A546" s="988" t="s">
        <v>3490</v>
      </c>
      <c r="B546" s="988" t="s">
        <v>3577</v>
      </c>
      <c r="C546" s="988" t="s">
        <v>3488</v>
      </c>
      <c r="D546" s="988" t="s">
        <v>3576</v>
      </c>
      <c r="E546" s="987" t="s">
        <v>5514</v>
      </c>
      <c r="F546" s="988">
        <v>112194</v>
      </c>
    </row>
    <row r="547" spans="1:6" ht="15" x14ac:dyDescent="0.15">
      <c r="A547" s="988" t="s">
        <v>3490</v>
      </c>
      <c r="B547" s="988" t="s">
        <v>3575</v>
      </c>
      <c r="C547" s="988" t="s">
        <v>3488</v>
      </c>
      <c r="D547" s="988" t="s">
        <v>3574</v>
      </c>
      <c r="E547" s="987" t="s">
        <v>5515</v>
      </c>
      <c r="F547" s="988">
        <v>112216</v>
      </c>
    </row>
    <row r="548" spans="1:6" ht="15" x14ac:dyDescent="0.15">
      <c r="A548" s="988" t="s">
        <v>3490</v>
      </c>
      <c r="B548" s="988" t="s">
        <v>3573</v>
      </c>
      <c r="C548" s="988" t="s">
        <v>3488</v>
      </c>
      <c r="D548" s="988" t="s">
        <v>3572</v>
      </c>
      <c r="E548" s="987" t="s">
        <v>5516</v>
      </c>
      <c r="F548" s="988">
        <v>112224</v>
      </c>
    </row>
    <row r="549" spans="1:6" ht="15" x14ac:dyDescent="0.15">
      <c r="A549" s="988" t="s">
        <v>3490</v>
      </c>
      <c r="B549" s="988" t="s">
        <v>3571</v>
      </c>
      <c r="C549" s="988" t="s">
        <v>3488</v>
      </c>
      <c r="D549" s="988" t="s">
        <v>3570</v>
      </c>
      <c r="E549" s="987" t="s">
        <v>5517</v>
      </c>
      <c r="F549" s="988">
        <v>112232</v>
      </c>
    </row>
    <row r="550" spans="1:6" ht="15" x14ac:dyDescent="0.15">
      <c r="A550" s="988" t="s">
        <v>3490</v>
      </c>
      <c r="B550" s="988" t="s">
        <v>3569</v>
      </c>
      <c r="C550" s="988" t="s">
        <v>3488</v>
      </c>
      <c r="D550" s="988" t="s">
        <v>3568</v>
      </c>
      <c r="E550" s="987" t="s">
        <v>5518</v>
      </c>
      <c r="F550" s="988">
        <v>112241</v>
      </c>
    </row>
    <row r="551" spans="1:6" ht="15" x14ac:dyDescent="0.15">
      <c r="A551" s="988" t="s">
        <v>3490</v>
      </c>
      <c r="B551" s="988" t="s">
        <v>3567</v>
      </c>
      <c r="C551" s="988" t="s">
        <v>3488</v>
      </c>
      <c r="D551" s="988" t="s">
        <v>3566</v>
      </c>
      <c r="E551" s="987" t="s">
        <v>5519</v>
      </c>
      <c r="F551" s="988">
        <v>112259</v>
      </c>
    </row>
    <row r="552" spans="1:6" ht="15" x14ac:dyDescent="0.15">
      <c r="A552" s="988" t="s">
        <v>3490</v>
      </c>
      <c r="B552" s="988" t="s">
        <v>3565</v>
      </c>
      <c r="C552" s="988" t="s">
        <v>3488</v>
      </c>
      <c r="D552" s="988" t="s">
        <v>3564</v>
      </c>
      <c r="E552" s="987" t="s">
        <v>5520</v>
      </c>
      <c r="F552" s="988">
        <v>112275</v>
      </c>
    </row>
    <row r="553" spans="1:6" ht="15" x14ac:dyDescent="0.15">
      <c r="A553" s="988" t="s">
        <v>3490</v>
      </c>
      <c r="B553" s="988" t="s">
        <v>3563</v>
      </c>
      <c r="C553" s="988" t="s">
        <v>3488</v>
      </c>
      <c r="D553" s="988" t="s">
        <v>3562</v>
      </c>
      <c r="E553" s="987" t="s">
        <v>5521</v>
      </c>
      <c r="F553" s="988">
        <v>112283</v>
      </c>
    </row>
    <row r="554" spans="1:6" ht="15" x14ac:dyDescent="0.15">
      <c r="A554" s="988" t="s">
        <v>3490</v>
      </c>
      <c r="B554" s="988" t="s">
        <v>3561</v>
      </c>
      <c r="C554" s="988" t="s">
        <v>3488</v>
      </c>
      <c r="D554" s="988" t="s">
        <v>3560</v>
      </c>
      <c r="E554" s="987" t="s">
        <v>5522</v>
      </c>
      <c r="F554" s="988">
        <v>112291</v>
      </c>
    </row>
    <row r="555" spans="1:6" ht="15" x14ac:dyDescent="0.15">
      <c r="A555" s="988" t="s">
        <v>3490</v>
      </c>
      <c r="B555" s="988" t="s">
        <v>3559</v>
      </c>
      <c r="C555" s="988" t="s">
        <v>3488</v>
      </c>
      <c r="D555" s="988" t="s">
        <v>3558</v>
      </c>
      <c r="E555" s="987" t="s">
        <v>5523</v>
      </c>
      <c r="F555" s="988">
        <v>112305</v>
      </c>
    </row>
    <row r="556" spans="1:6" ht="15" x14ac:dyDescent="0.15">
      <c r="A556" s="988" t="s">
        <v>3490</v>
      </c>
      <c r="B556" s="988" t="s">
        <v>3557</v>
      </c>
      <c r="C556" s="988" t="s">
        <v>3488</v>
      </c>
      <c r="D556" s="988" t="s">
        <v>3556</v>
      </c>
      <c r="E556" s="987" t="s">
        <v>5524</v>
      </c>
      <c r="F556" s="988">
        <v>112313</v>
      </c>
    </row>
    <row r="557" spans="1:6" ht="15" x14ac:dyDescent="0.15">
      <c r="A557" s="988" t="s">
        <v>3490</v>
      </c>
      <c r="B557" s="988" t="s">
        <v>3555</v>
      </c>
      <c r="C557" s="988" t="s">
        <v>3488</v>
      </c>
      <c r="D557" s="988" t="s">
        <v>3554</v>
      </c>
      <c r="E557" s="987" t="s">
        <v>5525</v>
      </c>
      <c r="F557" s="988">
        <v>112321</v>
      </c>
    </row>
    <row r="558" spans="1:6" ht="15" x14ac:dyDescent="0.15">
      <c r="A558" s="988" t="s">
        <v>3490</v>
      </c>
      <c r="B558" s="988" t="s">
        <v>3553</v>
      </c>
      <c r="C558" s="988" t="s">
        <v>3488</v>
      </c>
      <c r="D558" s="988" t="s">
        <v>3552</v>
      </c>
      <c r="E558" s="987" t="s">
        <v>5526</v>
      </c>
      <c r="F558" s="988">
        <v>112330</v>
      </c>
    </row>
    <row r="559" spans="1:6" ht="15" x14ac:dyDescent="0.15">
      <c r="A559" s="988" t="s">
        <v>3490</v>
      </c>
      <c r="B559" s="988" t="s">
        <v>3551</v>
      </c>
      <c r="C559" s="988" t="s">
        <v>3488</v>
      </c>
      <c r="D559" s="988" t="s">
        <v>3550</v>
      </c>
      <c r="E559" s="987" t="s">
        <v>5527</v>
      </c>
      <c r="F559" s="988">
        <v>112348</v>
      </c>
    </row>
    <row r="560" spans="1:6" ht="15" x14ac:dyDescent="0.15">
      <c r="A560" s="988" t="s">
        <v>3490</v>
      </c>
      <c r="B560" s="988" t="s">
        <v>3549</v>
      </c>
      <c r="C560" s="988" t="s">
        <v>3488</v>
      </c>
      <c r="D560" s="988" t="s">
        <v>3548</v>
      </c>
      <c r="E560" s="987" t="s">
        <v>5528</v>
      </c>
      <c r="F560" s="988">
        <v>112356</v>
      </c>
    </row>
    <row r="561" spans="1:6" ht="15" x14ac:dyDescent="0.15">
      <c r="A561" s="988" t="s">
        <v>3490</v>
      </c>
      <c r="B561" s="988" t="s">
        <v>3547</v>
      </c>
      <c r="C561" s="988" t="s">
        <v>3488</v>
      </c>
      <c r="D561" s="988" t="s">
        <v>3546</v>
      </c>
      <c r="E561" s="987" t="s">
        <v>5529</v>
      </c>
      <c r="F561" s="988">
        <v>112372</v>
      </c>
    </row>
    <row r="562" spans="1:6" ht="15" x14ac:dyDescent="0.15">
      <c r="A562" s="988" t="s">
        <v>3490</v>
      </c>
      <c r="B562" s="988" t="s">
        <v>3545</v>
      </c>
      <c r="C562" s="988" t="s">
        <v>3488</v>
      </c>
      <c r="D562" s="988" t="s">
        <v>3544</v>
      </c>
      <c r="E562" s="987" t="s">
        <v>5530</v>
      </c>
      <c r="F562" s="988">
        <v>112381</v>
      </c>
    </row>
    <row r="563" spans="1:6" ht="15" x14ac:dyDescent="0.15">
      <c r="A563" s="988" t="s">
        <v>3490</v>
      </c>
      <c r="B563" s="988" t="s">
        <v>3543</v>
      </c>
      <c r="C563" s="988" t="s">
        <v>3488</v>
      </c>
      <c r="D563" s="988" t="s">
        <v>3542</v>
      </c>
      <c r="E563" s="987" t="s">
        <v>5531</v>
      </c>
      <c r="F563" s="988">
        <v>112399</v>
      </c>
    </row>
    <row r="564" spans="1:6" ht="15" x14ac:dyDescent="0.15">
      <c r="A564" s="988" t="s">
        <v>3490</v>
      </c>
      <c r="B564" s="988" t="s">
        <v>3541</v>
      </c>
      <c r="C564" s="988" t="s">
        <v>3488</v>
      </c>
      <c r="D564" s="988" t="s">
        <v>5532</v>
      </c>
      <c r="E564" s="987" t="s">
        <v>5533</v>
      </c>
      <c r="F564" s="988">
        <v>112402</v>
      </c>
    </row>
    <row r="565" spans="1:6" ht="15" x14ac:dyDescent="0.15">
      <c r="A565" s="988" t="s">
        <v>3490</v>
      </c>
      <c r="B565" s="988" t="s">
        <v>3540</v>
      </c>
      <c r="C565" s="988" t="s">
        <v>3488</v>
      </c>
      <c r="D565" s="988" t="s">
        <v>3539</v>
      </c>
      <c r="E565" s="987" t="s">
        <v>5534</v>
      </c>
      <c r="F565" s="988">
        <v>112411</v>
      </c>
    </row>
    <row r="566" spans="1:6" ht="15" x14ac:dyDescent="0.15">
      <c r="A566" s="988" t="s">
        <v>3490</v>
      </c>
      <c r="B566" s="988" t="s">
        <v>3538</v>
      </c>
      <c r="C566" s="988" t="s">
        <v>3488</v>
      </c>
      <c r="D566" s="988" t="s">
        <v>3537</v>
      </c>
      <c r="E566" s="987" t="s">
        <v>5535</v>
      </c>
      <c r="F566" s="988">
        <v>112429</v>
      </c>
    </row>
    <row r="567" spans="1:6" ht="15" x14ac:dyDescent="0.15">
      <c r="A567" s="988" t="s">
        <v>3490</v>
      </c>
      <c r="B567" s="988" t="s">
        <v>3536</v>
      </c>
      <c r="C567" s="988" t="s">
        <v>3488</v>
      </c>
      <c r="D567" s="988" t="s">
        <v>3535</v>
      </c>
      <c r="E567" s="987" t="s">
        <v>5536</v>
      </c>
      <c r="F567" s="988">
        <v>112437</v>
      </c>
    </row>
    <row r="568" spans="1:6" ht="15" x14ac:dyDescent="0.15">
      <c r="A568" s="988" t="s">
        <v>3490</v>
      </c>
      <c r="B568" s="988" t="s">
        <v>3534</v>
      </c>
      <c r="C568" s="988" t="s">
        <v>3488</v>
      </c>
      <c r="D568" s="988" t="s">
        <v>3533</v>
      </c>
      <c r="E568" s="987" t="s">
        <v>5537</v>
      </c>
      <c r="F568" s="988">
        <v>112453</v>
      </c>
    </row>
    <row r="569" spans="1:6" ht="15" x14ac:dyDescent="0.15">
      <c r="A569" s="988" t="s">
        <v>3490</v>
      </c>
      <c r="B569" s="988" t="s">
        <v>5538</v>
      </c>
      <c r="C569" s="988" t="s">
        <v>3488</v>
      </c>
      <c r="D569" s="988" t="s">
        <v>5539</v>
      </c>
      <c r="E569" s="987" t="s">
        <v>5540</v>
      </c>
      <c r="F569" s="988">
        <v>112461</v>
      </c>
    </row>
    <row r="570" spans="1:6" ht="15" x14ac:dyDescent="0.15">
      <c r="A570" s="988" t="s">
        <v>3490</v>
      </c>
      <c r="B570" s="988" t="s">
        <v>3532</v>
      </c>
      <c r="C570" s="988" t="s">
        <v>3488</v>
      </c>
      <c r="D570" s="988" t="s">
        <v>3531</v>
      </c>
      <c r="E570" s="987" t="s">
        <v>5541</v>
      </c>
      <c r="F570" s="988">
        <v>113018</v>
      </c>
    </row>
    <row r="571" spans="1:6" ht="15" x14ac:dyDescent="0.15">
      <c r="A571" s="988" t="s">
        <v>3490</v>
      </c>
      <c r="B571" s="988" t="s">
        <v>3530</v>
      </c>
      <c r="C571" s="988" t="s">
        <v>3488</v>
      </c>
      <c r="D571" s="988" t="s">
        <v>3529</v>
      </c>
      <c r="E571" s="987" t="s">
        <v>5542</v>
      </c>
      <c r="F571" s="988">
        <v>113247</v>
      </c>
    </row>
    <row r="572" spans="1:6" ht="15" x14ac:dyDescent="0.15">
      <c r="A572" s="988" t="s">
        <v>3490</v>
      </c>
      <c r="B572" s="988" t="s">
        <v>3528</v>
      </c>
      <c r="C572" s="988" t="s">
        <v>3488</v>
      </c>
      <c r="D572" s="988" t="s">
        <v>3527</v>
      </c>
      <c r="E572" s="987" t="s">
        <v>5543</v>
      </c>
      <c r="F572" s="988">
        <v>113263</v>
      </c>
    </row>
    <row r="573" spans="1:6" ht="15" x14ac:dyDescent="0.15">
      <c r="A573" s="988" t="s">
        <v>3490</v>
      </c>
      <c r="B573" s="988" t="s">
        <v>3526</v>
      </c>
      <c r="C573" s="988" t="s">
        <v>3488</v>
      </c>
      <c r="D573" s="988" t="s">
        <v>3525</v>
      </c>
      <c r="E573" s="987" t="s">
        <v>5544</v>
      </c>
      <c r="F573" s="988">
        <v>113271</v>
      </c>
    </row>
    <row r="574" spans="1:6" ht="15" x14ac:dyDescent="0.15">
      <c r="A574" s="988" t="s">
        <v>3490</v>
      </c>
      <c r="B574" s="988" t="s">
        <v>3524</v>
      </c>
      <c r="C574" s="988" t="s">
        <v>3488</v>
      </c>
      <c r="D574" s="988" t="s">
        <v>3523</v>
      </c>
      <c r="E574" s="987" t="s">
        <v>5545</v>
      </c>
      <c r="F574" s="988">
        <v>113417</v>
      </c>
    </row>
    <row r="575" spans="1:6" ht="15" x14ac:dyDescent="0.15">
      <c r="A575" s="988" t="s">
        <v>3490</v>
      </c>
      <c r="B575" s="988" t="s">
        <v>3522</v>
      </c>
      <c r="C575" s="988" t="s">
        <v>3488</v>
      </c>
      <c r="D575" s="988" t="s">
        <v>3521</v>
      </c>
      <c r="E575" s="987" t="s">
        <v>5546</v>
      </c>
      <c r="F575" s="988">
        <v>113425</v>
      </c>
    </row>
    <row r="576" spans="1:6" ht="15" x14ac:dyDescent="0.15">
      <c r="A576" s="988" t="s">
        <v>3490</v>
      </c>
      <c r="B576" s="988" t="s">
        <v>3520</v>
      </c>
      <c r="C576" s="988" t="s">
        <v>3488</v>
      </c>
      <c r="D576" s="988" t="s">
        <v>3519</v>
      </c>
      <c r="E576" s="987" t="s">
        <v>5547</v>
      </c>
      <c r="F576" s="988">
        <v>113433</v>
      </c>
    </row>
    <row r="577" spans="1:6" ht="15" x14ac:dyDescent="0.15">
      <c r="A577" s="988" t="s">
        <v>3490</v>
      </c>
      <c r="B577" s="988" t="s">
        <v>3518</v>
      </c>
      <c r="C577" s="988" t="s">
        <v>3488</v>
      </c>
      <c r="D577" s="988" t="s">
        <v>3517</v>
      </c>
      <c r="E577" s="987" t="s">
        <v>5548</v>
      </c>
      <c r="F577" s="988">
        <v>113468</v>
      </c>
    </row>
    <row r="578" spans="1:6" ht="15" x14ac:dyDescent="0.15">
      <c r="A578" s="988" t="s">
        <v>3490</v>
      </c>
      <c r="B578" s="988" t="s">
        <v>3516</v>
      </c>
      <c r="C578" s="988" t="s">
        <v>3488</v>
      </c>
      <c r="D578" s="988" t="s">
        <v>3515</v>
      </c>
      <c r="E578" s="987" t="s">
        <v>5549</v>
      </c>
      <c r="F578" s="988">
        <v>113476</v>
      </c>
    </row>
    <row r="579" spans="1:6" ht="15" x14ac:dyDescent="0.15">
      <c r="A579" s="988" t="s">
        <v>3490</v>
      </c>
      <c r="B579" s="988" t="s">
        <v>3514</v>
      </c>
      <c r="C579" s="988" t="s">
        <v>3488</v>
      </c>
      <c r="D579" s="988" t="s">
        <v>3513</v>
      </c>
      <c r="E579" s="987" t="s">
        <v>5550</v>
      </c>
      <c r="F579" s="988">
        <v>113484</v>
      </c>
    </row>
    <row r="580" spans="1:6" ht="15" x14ac:dyDescent="0.15">
      <c r="A580" s="988" t="s">
        <v>3490</v>
      </c>
      <c r="B580" s="988" t="s">
        <v>3512</v>
      </c>
      <c r="C580" s="988" t="s">
        <v>3488</v>
      </c>
      <c r="D580" s="988" t="s">
        <v>3511</v>
      </c>
      <c r="E580" s="987" t="s">
        <v>5551</v>
      </c>
      <c r="F580" s="988">
        <v>113492</v>
      </c>
    </row>
    <row r="581" spans="1:6" ht="15" x14ac:dyDescent="0.15">
      <c r="A581" s="988" t="s">
        <v>3490</v>
      </c>
      <c r="B581" s="988" t="s">
        <v>3510</v>
      </c>
      <c r="C581" s="988" t="s">
        <v>3488</v>
      </c>
      <c r="D581" s="988" t="s">
        <v>3509</v>
      </c>
      <c r="E581" s="987" t="s">
        <v>5552</v>
      </c>
      <c r="F581" s="988">
        <v>113611</v>
      </c>
    </row>
    <row r="582" spans="1:6" ht="15" x14ac:dyDescent="0.15">
      <c r="A582" s="988" t="s">
        <v>3490</v>
      </c>
      <c r="B582" s="988" t="s">
        <v>3508</v>
      </c>
      <c r="C582" s="988" t="s">
        <v>3488</v>
      </c>
      <c r="D582" s="988" t="s">
        <v>3507</v>
      </c>
      <c r="E582" s="987" t="s">
        <v>5553</v>
      </c>
      <c r="F582" s="988">
        <v>113620</v>
      </c>
    </row>
    <row r="583" spans="1:6" ht="15" x14ac:dyDescent="0.15">
      <c r="A583" s="988" t="s">
        <v>3490</v>
      </c>
      <c r="B583" s="988" t="s">
        <v>3506</v>
      </c>
      <c r="C583" s="988" t="s">
        <v>3488</v>
      </c>
      <c r="D583" s="988" t="s">
        <v>3505</v>
      </c>
      <c r="E583" s="987" t="s">
        <v>5554</v>
      </c>
      <c r="F583" s="988">
        <v>113638</v>
      </c>
    </row>
    <row r="584" spans="1:6" ht="15" x14ac:dyDescent="0.15">
      <c r="A584" s="988" t="s">
        <v>3490</v>
      </c>
      <c r="B584" s="988" t="s">
        <v>3504</v>
      </c>
      <c r="C584" s="988" t="s">
        <v>3488</v>
      </c>
      <c r="D584" s="988" t="s">
        <v>3503</v>
      </c>
      <c r="E584" s="987" t="s">
        <v>5555</v>
      </c>
      <c r="F584" s="988">
        <v>113654</v>
      </c>
    </row>
    <row r="585" spans="1:6" ht="15" x14ac:dyDescent="0.15">
      <c r="A585" s="988" t="s">
        <v>3490</v>
      </c>
      <c r="B585" s="988" t="s">
        <v>3502</v>
      </c>
      <c r="C585" s="988" t="s">
        <v>3488</v>
      </c>
      <c r="D585" s="988" t="s">
        <v>3501</v>
      </c>
      <c r="E585" s="987" t="s">
        <v>5556</v>
      </c>
      <c r="F585" s="988">
        <v>113697</v>
      </c>
    </row>
    <row r="586" spans="1:6" ht="15" x14ac:dyDescent="0.15">
      <c r="A586" s="988" t="s">
        <v>3490</v>
      </c>
      <c r="B586" s="988" t="s">
        <v>1478</v>
      </c>
      <c r="C586" s="988" t="s">
        <v>3488</v>
      </c>
      <c r="D586" s="988" t="s">
        <v>1477</v>
      </c>
      <c r="E586" s="987" t="s">
        <v>5557</v>
      </c>
      <c r="F586" s="988">
        <v>113816</v>
      </c>
    </row>
    <row r="587" spans="1:6" ht="15" x14ac:dyDescent="0.15">
      <c r="A587" s="988" t="s">
        <v>3490</v>
      </c>
      <c r="B587" s="988" t="s">
        <v>3500</v>
      </c>
      <c r="C587" s="988" t="s">
        <v>3488</v>
      </c>
      <c r="D587" s="988" t="s">
        <v>3499</v>
      </c>
      <c r="E587" s="987" t="s">
        <v>5558</v>
      </c>
      <c r="F587" s="988">
        <v>113832</v>
      </c>
    </row>
    <row r="588" spans="1:6" ht="15" x14ac:dyDescent="0.15">
      <c r="A588" s="988" t="s">
        <v>3490</v>
      </c>
      <c r="B588" s="988" t="s">
        <v>3498</v>
      </c>
      <c r="C588" s="988" t="s">
        <v>3488</v>
      </c>
      <c r="D588" s="988" t="s">
        <v>3497</v>
      </c>
      <c r="E588" s="987" t="s">
        <v>5559</v>
      </c>
      <c r="F588" s="988">
        <v>113859</v>
      </c>
    </row>
    <row r="589" spans="1:6" ht="15" x14ac:dyDescent="0.15">
      <c r="A589" s="988" t="s">
        <v>3490</v>
      </c>
      <c r="B589" s="988" t="s">
        <v>3496</v>
      </c>
      <c r="C589" s="988" t="s">
        <v>3488</v>
      </c>
      <c r="D589" s="988" t="s">
        <v>3495</v>
      </c>
      <c r="E589" s="987" t="s">
        <v>5560</v>
      </c>
      <c r="F589" s="988">
        <v>114081</v>
      </c>
    </row>
    <row r="590" spans="1:6" ht="15" x14ac:dyDescent="0.15">
      <c r="A590" s="988" t="s">
        <v>3490</v>
      </c>
      <c r="B590" s="988" t="s">
        <v>3494</v>
      </c>
      <c r="C590" s="988" t="s">
        <v>3488</v>
      </c>
      <c r="D590" s="988" t="s">
        <v>3493</v>
      </c>
      <c r="E590" s="987" t="s">
        <v>5561</v>
      </c>
      <c r="F590" s="988">
        <v>114421</v>
      </c>
    </row>
    <row r="591" spans="1:6" ht="15" x14ac:dyDescent="0.15">
      <c r="A591" s="988" t="s">
        <v>3490</v>
      </c>
      <c r="B591" s="988" t="s">
        <v>3492</v>
      </c>
      <c r="C591" s="988" t="s">
        <v>3488</v>
      </c>
      <c r="D591" s="988" t="s">
        <v>3491</v>
      </c>
      <c r="E591" s="987" t="s">
        <v>5562</v>
      </c>
      <c r="F591" s="988">
        <v>114642</v>
      </c>
    </row>
    <row r="592" spans="1:6" ht="15" x14ac:dyDescent="0.15">
      <c r="A592" s="988" t="s">
        <v>3490</v>
      </c>
      <c r="B592" s="988" t="s">
        <v>3489</v>
      </c>
      <c r="C592" s="988" t="s">
        <v>3488</v>
      </c>
      <c r="D592" s="988" t="s">
        <v>3487</v>
      </c>
      <c r="E592" s="987" t="s">
        <v>5563</v>
      </c>
      <c r="F592" s="988">
        <v>114651</v>
      </c>
    </row>
    <row r="593" spans="1:6" ht="15" x14ac:dyDescent="0.15">
      <c r="A593" s="985" t="s">
        <v>3383</v>
      </c>
      <c r="B593" s="986"/>
      <c r="C593" s="986" t="s">
        <v>3381</v>
      </c>
      <c r="D593" s="986"/>
      <c r="E593" s="987" t="s">
        <v>3383</v>
      </c>
      <c r="F593" s="985">
        <v>120006</v>
      </c>
    </row>
    <row r="594" spans="1:6" ht="15" x14ac:dyDescent="0.15">
      <c r="A594" s="988" t="s">
        <v>3383</v>
      </c>
      <c r="B594" s="988" t="s">
        <v>3486</v>
      </c>
      <c r="C594" s="988" t="s">
        <v>3381</v>
      </c>
      <c r="D594" s="988" t="s">
        <v>3485</v>
      </c>
      <c r="E594" s="987" t="s">
        <v>5564</v>
      </c>
      <c r="F594" s="988">
        <v>121002</v>
      </c>
    </row>
    <row r="595" spans="1:6" ht="15" x14ac:dyDescent="0.15">
      <c r="A595" s="988" t="s">
        <v>3383</v>
      </c>
      <c r="B595" s="988" t="s">
        <v>3484</v>
      </c>
      <c r="C595" s="988" t="s">
        <v>3381</v>
      </c>
      <c r="D595" s="988" t="s">
        <v>3483</v>
      </c>
      <c r="E595" s="987" t="s">
        <v>5565</v>
      </c>
      <c r="F595" s="988">
        <v>122025</v>
      </c>
    </row>
    <row r="596" spans="1:6" ht="15" x14ac:dyDescent="0.15">
      <c r="A596" s="988" t="s">
        <v>3383</v>
      </c>
      <c r="B596" s="988" t="s">
        <v>3482</v>
      </c>
      <c r="C596" s="988" t="s">
        <v>3381</v>
      </c>
      <c r="D596" s="988" t="s">
        <v>3481</v>
      </c>
      <c r="E596" s="987" t="s">
        <v>5566</v>
      </c>
      <c r="F596" s="988">
        <v>122033</v>
      </c>
    </row>
    <row r="597" spans="1:6" ht="15" x14ac:dyDescent="0.15">
      <c r="A597" s="988" t="s">
        <v>3383</v>
      </c>
      <c r="B597" s="988" t="s">
        <v>3480</v>
      </c>
      <c r="C597" s="988" t="s">
        <v>3381</v>
      </c>
      <c r="D597" s="988" t="s">
        <v>3479</v>
      </c>
      <c r="E597" s="987" t="s">
        <v>5567</v>
      </c>
      <c r="F597" s="988">
        <v>122041</v>
      </c>
    </row>
    <row r="598" spans="1:6" ht="15" x14ac:dyDescent="0.15">
      <c r="A598" s="988" t="s">
        <v>3383</v>
      </c>
      <c r="B598" s="988" t="s">
        <v>3478</v>
      </c>
      <c r="C598" s="988" t="s">
        <v>3381</v>
      </c>
      <c r="D598" s="988" t="s">
        <v>3477</v>
      </c>
      <c r="E598" s="987" t="s">
        <v>5568</v>
      </c>
      <c r="F598" s="988">
        <v>122050</v>
      </c>
    </row>
    <row r="599" spans="1:6" ht="15" x14ac:dyDescent="0.15">
      <c r="A599" s="988" t="s">
        <v>3383</v>
      </c>
      <c r="B599" s="988" t="s">
        <v>3476</v>
      </c>
      <c r="C599" s="988" t="s">
        <v>3381</v>
      </c>
      <c r="D599" s="988" t="s">
        <v>3475</v>
      </c>
      <c r="E599" s="987" t="s">
        <v>5569</v>
      </c>
      <c r="F599" s="988">
        <v>122068</v>
      </c>
    </row>
    <row r="600" spans="1:6" ht="15" x14ac:dyDescent="0.15">
      <c r="A600" s="988" t="s">
        <v>3383</v>
      </c>
      <c r="B600" s="988" t="s">
        <v>3474</v>
      </c>
      <c r="C600" s="988" t="s">
        <v>3381</v>
      </c>
      <c r="D600" s="988" t="s">
        <v>3473</v>
      </c>
      <c r="E600" s="987" t="s">
        <v>5570</v>
      </c>
      <c r="F600" s="988">
        <v>122076</v>
      </c>
    </row>
    <row r="601" spans="1:6" ht="15" x14ac:dyDescent="0.15">
      <c r="A601" s="988" t="s">
        <v>3383</v>
      </c>
      <c r="B601" s="988" t="s">
        <v>3472</v>
      </c>
      <c r="C601" s="988" t="s">
        <v>3381</v>
      </c>
      <c r="D601" s="988" t="s">
        <v>3471</v>
      </c>
      <c r="E601" s="987" t="s">
        <v>5571</v>
      </c>
      <c r="F601" s="988">
        <v>122084</v>
      </c>
    </row>
    <row r="602" spans="1:6" ht="15" x14ac:dyDescent="0.15">
      <c r="A602" s="988" t="s">
        <v>3383</v>
      </c>
      <c r="B602" s="988" t="s">
        <v>3470</v>
      </c>
      <c r="C602" s="988" t="s">
        <v>3381</v>
      </c>
      <c r="D602" s="988" t="s">
        <v>3469</v>
      </c>
      <c r="E602" s="987" t="s">
        <v>5572</v>
      </c>
      <c r="F602" s="988">
        <v>122106</v>
      </c>
    </row>
    <row r="603" spans="1:6" ht="15" x14ac:dyDescent="0.15">
      <c r="A603" s="988" t="s">
        <v>3383</v>
      </c>
      <c r="B603" s="988" t="s">
        <v>3468</v>
      </c>
      <c r="C603" s="988" t="s">
        <v>3381</v>
      </c>
      <c r="D603" s="988" t="s">
        <v>3467</v>
      </c>
      <c r="E603" s="987" t="s">
        <v>5573</v>
      </c>
      <c r="F603" s="988">
        <v>122114</v>
      </c>
    </row>
    <row r="604" spans="1:6" ht="15" x14ac:dyDescent="0.15">
      <c r="A604" s="988" t="s">
        <v>3383</v>
      </c>
      <c r="B604" s="988" t="s">
        <v>3466</v>
      </c>
      <c r="C604" s="988" t="s">
        <v>3381</v>
      </c>
      <c r="D604" s="988" t="s">
        <v>3465</v>
      </c>
      <c r="E604" s="987" t="s">
        <v>5574</v>
      </c>
      <c r="F604" s="988">
        <v>122122</v>
      </c>
    </row>
    <row r="605" spans="1:6" ht="15" x14ac:dyDescent="0.15">
      <c r="A605" s="988" t="s">
        <v>3383</v>
      </c>
      <c r="B605" s="988" t="s">
        <v>3464</v>
      </c>
      <c r="C605" s="988" t="s">
        <v>3381</v>
      </c>
      <c r="D605" s="988" t="s">
        <v>3463</v>
      </c>
      <c r="E605" s="987" t="s">
        <v>5575</v>
      </c>
      <c r="F605" s="988">
        <v>122131</v>
      </c>
    </row>
    <row r="606" spans="1:6" ht="15" x14ac:dyDescent="0.15">
      <c r="A606" s="988" t="s">
        <v>3383</v>
      </c>
      <c r="B606" s="988" t="s">
        <v>3462</v>
      </c>
      <c r="C606" s="988" t="s">
        <v>3381</v>
      </c>
      <c r="D606" s="988" t="s">
        <v>3461</v>
      </c>
      <c r="E606" s="987" t="s">
        <v>5576</v>
      </c>
      <c r="F606" s="988">
        <v>122157</v>
      </c>
    </row>
    <row r="607" spans="1:6" ht="15" x14ac:dyDescent="0.15">
      <c r="A607" s="988" t="s">
        <v>3383</v>
      </c>
      <c r="B607" s="988" t="s">
        <v>3460</v>
      </c>
      <c r="C607" s="988" t="s">
        <v>3381</v>
      </c>
      <c r="D607" s="988" t="s">
        <v>3459</v>
      </c>
      <c r="E607" s="987" t="s">
        <v>5577</v>
      </c>
      <c r="F607" s="988">
        <v>122165</v>
      </c>
    </row>
    <row r="608" spans="1:6" ht="15" x14ac:dyDescent="0.15">
      <c r="A608" s="988" t="s">
        <v>3383</v>
      </c>
      <c r="B608" s="988" t="s">
        <v>3458</v>
      </c>
      <c r="C608" s="988" t="s">
        <v>3381</v>
      </c>
      <c r="D608" s="988" t="s">
        <v>3457</v>
      </c>
      <c r="E608" s="987" t="s">
        <v>5578</v>
      </c>
      <c r="F608" s="988">
        <v>122173</v>
      </c>
    </row>
    <row r="609" spans="1:6" ht="15" x14ac:dyDescent="0.15">
      <c r="A609" s="988" t="s">
        <v>3383</v>
      </c>
      <c r="B609" s="988" t="s">
        <v>3456</v>
      </c>
      <c r="C609" s="988" t="s">
        <v>3381</v>
      </c>
      <c r="D609" s="988" t="s">
        <v>3455</v>
      </c>
      <c r="E609" s="987" t="s">
        <v>5579</v>
      </c>
      <c r="F609" s="988">
        <v>122181</v>
      </c>
    </row>
    <row r="610" spans="1:6" ht="15" x14ac:dyDescent="0.15">
      <c r="A610" s="988" t="s">
        <v>3383</v>
      </c>
      <c r="B610" s="988" t="s">
        <v>3454</v>
      </c>
      <c r="C610" s="988" t="s">
        <v>3381</v>
      </c>
      <c r="D610" s="988" t="s">
        <v>3453</v>
      </c>
      <c r="E610" s="987" t="s">
        <v>5580</v>
      </c>
      <c r="F610" s="988">
        <v>122190</v>
      </c>
    </row>
    <row r="611" spans="1:6" ht="15" x14ac:dyDescent="0.15">
      <c r="A611" s="988" t="s">
        <v>3383</v>
      </c>
      <c r="B611" s="988" t="s">
        <v>3452</v>
      </c>
      <c r="C611" s="988" t="s">
        <v>3381</v>
      </c>
      <c r="D611" s="988" t="s">
        <v>3451</v>
      </c>
      <c r="E611" s="987" t="s">
        <v>5581</v>
      </c>
      <c r="F611" s="988">
        <v>122203</v>
      </c>
    </row>
    <row r="612" spans="1:6" ht="15" x14ac:dyDescent="0.15">
      <c r="A612" s="988" t="s">
        <v>3383</v>
      </c>
      <c r="B612" s="988" t="s">
        <v>3450</v>
      </c>
      <c r="C612" s="988" t="s">
        <v>3381</v>
      </c>
      <c r="D612" s="988" t="s">
        <v>3449</v>
      </c>
      <c r="E612" s="987" t="s">
        <v>5582</v>
      </c>
      <c r="F612" s="988">
        <v>122211</v>
      </c>
    </row>
    <row r="613" spans="1:6" ht="15" x14ac:dyDescent="0.15">
      <c r="A613" s="988" t="s">
        <v>3383</v>
      </c>
      <c r="B613" s="988" t="s">
        <v>3448</v>
      </c>
      <c r="C613" s="988" t="s">
        <v>3381</v>
      </c>
      <c r="D613" s="988" t="s">
        <v>3447</v>
      </c>
      <c r="E613" s="987" t="s">
        <v>5583</v>
      </c>
      <c r="F613" s="988">
        <v>122220</v>
      </c>
    </row>
    <row r="614" spans="1:6" ht="15" x14ac:dyDescent="0.15">
      <c r="A614" s="988" t="s">
        <v>3383</v>
      </c>
      <c r="B614" s="988" t="s">
        <v>3446</v>
      </c>
      <c r="C614" s="988" t="s">
        <v>3381</v>
      </c>
      <c r="D614" s="988" t="s">
        <v>3445</v>
      </c>
      <c r="E614" s="987" t="s">
        <v>5584</v>
      </c>
      <c r="F614" s="988">
        <v>122238</v>
      </c>
    </row>
    <row r="615" spans="1:6" ht="15" x14ac:dyDescent="0.15">
      <c r="A615" s="988" t="s">
        <v>3383</v>
      </c>
      <c r="B615" s="988" t="s">
        <v>3444</v>
      </c>
      <c r="C615" s="988" t="s">
        <v>3381</v>
      </c>
      <c r="D615" s="988" t="s">
        <v>3443</v>
      </c>
      <c r="E615" s="987" t="s">
        <v>5585</v>
      </c>
      <c r="F615" s="988">
        <v>122246</v>
      </c>
    </row>
    <row r="616" spans="1:6" ht="15" x14ac:dyDescent="0.15">
      <c r="A616" s="988" t="s">
        <v>3383</v>
      </c>
      <c r="B616" s="988" t="s">
        <v>3442</v>
      </c>
      <c r="C616" s="988" t="s">
        <v>3381</v>
      </c>
      <c r="D616" s="988" t="s">
        <v>3441</v>
      </c>
      <c r="E616" s="987" t="s">
        <v>5586</v>
      </c>
      <c r="F616" s="988">
        <v>122254</v>
      </c>
    </row>
    <row r="617" spans="1:6" ht="15" x14ac:dyDescent="0.15">
      <c r="A617" s="988" t="s">
        <v>3383</v>
      </c>
      <c r="B617" s="988" t="s">
        <v>3440</v>
      </c>
      <c r="C617" s="988" t="s">
        <v>3381</v>
      </c>
      <c r="D617" s="988" t="s">
        <v>5587</v>
      </c>
      <c r="E617" s="987" t="s">
        <v>5588</v>
      </c>
      <c r="F617" s="988">
        <v>122262</v>
      </c>
    </row>
    <row r="618" spans="1:6" ht="15" x14ac:dyDescent="0.15">
      <c r="A618" s="988" t="s">
        <v>3383</v>
      </c>
      <c r="B618" s="988" t="s">
        <v>3439</v>
      </c>
      <c r="C618" s="988" t="s">
        <v>3381</v>
      </c>
      <c r="D618" s="988" t="s">
        <v>3438</v>
      </c>
      <c r="E618" s="987" t="s">
        <v>5589</v>
      </c>
      <c r="F618" s="988">
        <v>122271</v>
      </c>
    </row>
    <row r="619" spans="1:6" ht="15" x14ac:dyDescent="0.15">
      <c r="A619" s="988" t="s">
        <v>3383</v>
      </c>
      <c r="B619" s="988" t="s">
        <v>3437</v>
      </c>
      <c r="C619" s="988" t="s">
        <v>3381</v>
      </c>
      <c r="D619" s="988" t="s">
        <v>3436</v>
      </c>
      <c r="E619" s="987" t="s">
        <v>5590</v>
      </c>
      <c r="F619" s="988">
        <v>122289</v>
      </c>
    </row>
    <row r="620" spans="1:6" ht="15" x14ac:dyDescent="0.15">
      <c r="A620" s="988" t="s">
        <v>3383</v>
      </c>
      <c r="B620" s="988" t="s">
        <v>3435</v>
      </c>
      <c r="C620" s="988" t="s">
        <v>3381</v>
      </c>
      <c r="D620" s="988" t="s">
        <v>3434</v>
      </c>
      <c r="E620" s="987" t="s">
        <v>5591</v>
      </c>
      <c r="F620" s="988">
        <v>122297</v>
      </c>
    </row>
    <row r="621" spans="1:6" ht="15" x14ac:dyDescent="0.15">
      <c r="A621" s="988" t="s">
        <v>3383</v>
      </c>
      <c r="B621" s="988" t="s">
        <v>3433</v>
      </c>
      <c r="C621" s="988" t="s">
        <v>3381</v>
      </c>
      <c r="D621" s="988" t="s">
        <v>3432</v>
      </c>
      <c r="E621" s="987" t="s">
        <v>5592</v>
      </c>
      <c r="F621" s="988">
        <v>122301</v>
      </c>
    </row>
    <row r="622" spans="1:6" ht="15" x14ac:dyDescent="0.15">
      <c r="A622" s="988" t="s">
        <v>3383</v>
      </c>
      <c r="B622" s="988" t="s">
        <v>3431</v>
      </c>
      <c r="C622" s="988" t="s">
        <v>3381</v>
      </c>
      <c r="D622" s="988" t="s">
        <v>3430</v>
      </c>
      <c r="E622" s="987" t="s">
        <v>5593</v>
      </c>
      <c r="F622" s="988">
        <v>122319</v>
      </c>
    </row>
    <row r="623" spans="1:6" ht="15" x14ac:dyDescent="0.15">
      <c r="A623" s="988" t="s">
        <v>3383</v>
      </c>
      <c r="B623" s="988" t="s">
        <v>3429</v>
      </c>
      <c r="C623" s="988" t="s">
        <v>3381</v>
      </c>
      <c r="D623" s="988" t="s">
        <v>3428</v>
      </c>
      <c r="E623" s="987" t="s">
        <v>5594</v>
      </c>
      <c r="F623" s="988">
        <v>122327</v>
      </c>
    </row>
    <row r="624" spans="1:6" ht="15" x14ac:dyDescent="0.15">
      <c r="A624" s="988" t="s">
        <v>3383</v>
      </c>
      <c r="B624" s="988" t="s">
        <v>3427</v>
      </c>
      <c r="C624" s="988" t="s">
        <v>3381</v>
      </c>
      <c r="D624" s="988" t="s">
        <v>3426</v>
      </c>
      <c r="E624" s="987" t="s">
        <v>5595</v>
      </c>
      <c r="F624" s="988">
        <v>122335</v>
      </c>
    </row>
    <row r="625" spans="1:6" ht="15" x14ac:dyDescent="0.15">
      <c r="A625" s="988" t="s">
        <v>3383</v>
      </c>
      <c r="B625" s="988" t="s">
        <v>3425</v>
      </c>
      <c r="C625" s="988" t="s">
        <v>3381</v>
      </c>
      <c r="D625" s="988" t="s">
        <v>3424</v>
      </c>
      <c r="E625" s="987" t="s">
        <v>5596</v>
      </c>
      <c r="F625" s="988">
        <v>122343</v>
      </c>
    </row>
    <row r="626" spans="1:6" ht="15" x14ac:dyDescent="0.15">
      <c r="A626" s="988" t="s">
        <v>3383</v>
      </c>
      <c r="B626" s="988" t="s">
        <v>3423</v>
      </c>
      <c r="C626" s="988" t="s">
        <v>3381</v>
      </c>
      <c r="D626" s="988" t="s">
        <v>3422</v>
      </c>
      <c r="E626" s="987" t="s">
        <v>5597</v>
      </c>
      <c r="F626" s="988">
        <v>122351</v>
      </c>
    </row>
    <row r="627" spans="1:6" ht="15" x14ac:dyDescent="0.15">
      <c r="A627" s="988" t="s">
        <v>3383</v>
      </c>
      <c r="B627" s="988" t="s">
        <v>3421</v>
      </c>
      <c r="C627" s="988" t="s">
        <v>3381</v>
      </c>
      <c r="D627" s="988" t="s">
        <v>3420</v>
      </c>
      <c r="E627" s="987" t="s">
        <v>5598</v>
      </c>
      <c r="F627" s="988">
        <v>122360</v>
      </c>
    </row>
    <row r="628" spans="1:6" ht="15" x14ac:dyDescent="0.15">
      <c r="A628" s="988" t="s">
        <v>3383</v>
      </c>
      <c r="B628" s="988" t="s">
        <v>3419</v>
      </c>
      <c r="C628" s="988" t="s">
        <v>3381</v>
      </c>
      <c r="D628" s="988" t="s">
        <v>3418</v>
      </c>
      <c r="E628" s="987" t="s">
        <v>5599</v>
      </c>
      <c r="F628" s="988">
        <v>122378</v>
      </c>
    </row>
    <row r="629" spans="1:6" ht="15" x14ac:dyDescent="0.15">
      <c r="A629" s="988" t="s">
        <v>3383</v>
      </c>
      <c r="B629" s="988" t="s">
        <v>3417</v>
      </c>
      <c r="C629" s="988" t="s">
        <v>3381</v>
      </c>
      <c r="D629" s="988" t="s">
        <v>3416</v>
      </c>
      <c r="E629" s="987" t="s">
        <v>5600</v>
      </c>
      <c r="F629" s="988">
        <v>122386</v>
      </c>
    </row>
    <row r="630" spans="1:6" ht="15" x14ac:dyDescent="0.15">
      <c r="A630" s="988" t="s">
        <v>3383</v>
      </c>
      <c r="B630" s="988" t="s">
        <v>5601</v>
      </c>
      <c r="C630" s="988" t="s">
        <v>3381</v>
      </c>
      <c r="D630" s="988" t="s">
        <v>5602</v>
      </c>
      <c r="E630" s="987" t="s">
        <v>5603</v>
      </c>
      <c r="F630" s="988">
        <v>122394</v>
      </c>
    </row>
    <row r="631" spans="1:6" ht="15" x14ac:dyDescent="0.15">
      <c r="A631" s="988" t="s">
        <v>3383</v>
      </c>
      <c r="B631" s="988" t="s">
        <v>3415</v>
      </c>
      <c r="C631" s="988" t="s">
        <v>3381</v>
      </c>
      <c r="D631" s="988" t="s">
        <v>3414</v>
      </c>
      <c r="E631" s="987" t="s">
        <v>5604</v>
      </c>
      <c r="F631" s="988">
        <v>123226</v>
      </c>
    </row>
    <row r="632" spans="1:6" ht="15" x14ac:dyDescent="0.15">
      <c r="A632" s="988" t="s">
        <v>3383</v>
      </c>
      <c r="B632" s="988" t="s">
        <v>3413</v>
      </c>
      <c r="C632" s="988" t="s">
        <v>3381</v>
      </c>
      <c r="D632" s="988" t="s">
        <v>3412</v>
      </c>
      <c r="E632" s="987" t="s">
        <v>5605</v>
      </c>
      <c r="F632" s="988">
        <v>123293</v>
      </c>
    </row>
    <row r="633" spans="1:6" ht="15" x14ac:dyDescent="0.15">
      <c r="A633" s="988" t="s">
        <v>3383</v>
      </c>
      <c r="B633" s="988" t="s">
        <v>3411</v>
      </c>
      <c r="C633" s="988" t="s">
        <v>3381</v>
      </c>
      <c r="D633" s="988" t="s">
        <v>3410</v>
      </c>
      <c r="E633" s="987" t="s">
        <v>5606</v>
      </c>
      <c r="F633" s="988">
        <v>123421</v>
      </c>
    </row>
    <row r="634" spans="1:6" ht="15" x14ac:dyDescent="0.15">
      <c r="A634" s="988" t="s">
        <v>3383</v>
      </c>
      <c r="B634" s="988" t="s">
        <v>3409</v>
      </c>
      <c r="C634" s="988" t="s">
        <v>3381</v>
      </c>
      <c r="D634" s="988" t="s">
        <v>3408</v>
      </c>
      <c r="E634" s="987" t="s">
        <v>5607</v>
      </c>
      <c r="F634" s="988">
        <v>123471</v>
      </c>
    </row>
    <row r="635" spans="1:6" ht="15" x14ac:dyDescent="0.15">
      <c r="A635" s="988" t="s">
        <v>3383</v>
      </c>
      <c r="B635" s="988" t="s">
        <v>3407</v>
      </c>
      <c r="C635" s="988" t="s">
        <v>3381</v>
      </c>
      <c r="D635" s="988" t="s">
        <v>3406</v>
      </c>
      <c r="E635" s="987" t="s">
        <v>5608</v>
      </c>
      <c r="F635" s="988">
        <v>123498</v>
      </c>
    </row>
    <row r="636" spans="1:6" ht="15" x14ac:dyDescent="0.15">
      <c r="A636" s="988" t="s">
        <v>3383</v>
      </c>
      <c r="B636" s="988" t="s">
        <v>3405</v>
      </c>
      <c r="C636" s="988" t="s">
        <v>3381</v>
      </c>
      <c r="D636" s="988" t="s">
        <v>3404</v>
      </c>
      <c r="E636" s="987" t="s">
        <v>5609</v>
      </c>
      <c r="F636" s="988">
        <v>124036</v>
      </c>
    </row>
    <row r="637" spans="1:6" ht="15" x14ac:dyDescent="0.15">
      <c r="A637" s="988" t="s">
        <v>3383</v>
      </c>
      <c r="B637" s="988" t="s">
        <v>3403</v>
      </c>
      <c r="C637" s="988" t="s">
        <v>3381</v>
      </c>
      <c r="D637" s="988" t="s">
        <v>3402</v>
      </c>
      <c r="E637" s="987" t="s">
        <v>5610</v>
      </c>
      <c r="F637" s="988">
        <v>124095</v>
      </c>
    </row>
    <row r="638" spans="1:6" ht="15" x14ac:dyDescent="0.15">
      <c r="A638" s="988" t="s">
        <v>3383</v>
      </c>
      <c r="B638" s="988" t="s">
        <v>3401</v>
      </c>
      <c r="C638" s="988" t="s">
        <v>3381</v>
      </c>
      <c r="D638" s="988" t="s">
        <v>3400</v>
      </c>
      <c r="E638" s="987" t="s">
        <v>5611</v>
      </c>
      <c r="F638" s="988">
        <v>124109</v>
      </c>
    </row>
    <row r="639" spans="1:6" ht="15" x14ac:dyDescent="0.15">
      <c r="A639" s="988" t="s">
        <v>3383</v>
      </c>
      <c r="B639" s="988" t="s">
        <v>3399</v>
      </c>
      <c r="C639" s="988" t="s">
        <v>3381</v>
      </c>
      <c r="D639" s="988" t="s">
        <v>3398</v>
      </c>
      <c r="E639" s="987" t="s">
        <v>5612</v>
      </c>
      <c r="F639" s="988">
        <v>124214</v>
      </c>
    </row>
    <row r="640" spans="1:6" ht="15" x14ac:dyDescent="0.15">
      <c r="A640" s="988" t="s">
        <v>3383</v>
      </c>
      <c r="B640" s="988" t="s">
        <v>3397</v>
      </c>
      <c r="C640" s="988" t="s">
        <v>3381</v>
      </c>
      <c r="D640" s="988" t="s">
        <v>3396</v>
      </c>
      <c r="E640" s="987" t="s">
        <v>5613</v>
      </c>
      <c r="F640" s="988">
        <v>124222</v>
      </c>
    </row>
    <row r="641" spans="1:6" ht="15" x14ac:dyDescent="0.15">
      <c r="A641" s="988" t="s">
        <v>3383</v>
      </c>
      <c r="B641" s="988" t="s">
        <v>3395</v>
      </c>
      <c r="C641" s="988" t="s">
        <v>3381</v>
      </c>
      <c r="D641" s="988" t="s">
        <v>3394</v>
      </c>
      <c r="E641" s="987" t="s">
        <v>5614</v>
      </c>
      <c r="F641" s="988">
        <v>124231</v>
      </c>
    </row>
    <row r="642" spans="1:6" ht="15" x14ac:dyDescent="0.15">
      <c r="A642" s="988" t="s">
        <v>3383</v>
      </c>
      <c r="B642" s="988" t="s">
        <v>3393</v>
      </c>
      <c r="C642" s="988" t="s">
        <v>3381</v>
      </c>
      <c r="D642" s="988" t="s">
        <v>3392</v>
      </c>
      <c r="E642" s="987" t="s">
        <v>5615</v>
      </c>
      <c r="F642" s="988">
        <v>124249</v>
      </c>
    </row>
    <row r="643" spans="1:6" ht="15" x14ac:dyDescent="0.15">
      <c r="A643" s="988" t="s">
        <v>3383</v>
      </c>
      <c r="B643" s="988" t="s">
        <v>3391</v>
      </c>
      <c r="C643" s="988" t="s">
        <v>3381</v>
      </c>
      <c r="D643" s="988" t="s">
        <v>3390</v>
      </c>
      <c r="E643" s="987" t="s">
        <v>5616</v>
      </c>
      <c r="F643" s="988">
        <v>124265</v>
      </c>
    </row>
    <row r="644" spans="1:6" ht="15" x14ac:dyDescent="0.15">
      <c r="A644" s="988" t="s">
        <v>3383</v>
      </c>
      <c r="B644" s="988" t="s">
        <v>3389</v>
      </c>
      <c r="C644" s="988" t="s">
        <v>3381</v>
      </c>
      <c r="D644" s="988" t="s">
        <v>3388</v>
      </c>
      <c r="E644" s="987" t="s">
        <v>5617</v>
      </c>
      <c r="F644" s="988">
        <v>124273</v>
      </c>
    </row>
    <row r="645" spans="1:6" ht="15" x14ac:dyDescent="0.15">
      <c r="A645" s="988" t="s">
        <v>3383</v>
      </c>
      <c r="B645" s="988" t="s">
        <v>3387</v>
      </c>
      <c r="C645" s="988" t="s">
        <v>3381</v>
      </c>
      <c r="D645" s="988" t="s">
        <v>3386</v>
      </c>
      <c r="E645" s="987" t="s">
        <v>5618</v>
      </c>
      <c r="F645" s="988">
        <v>124419</v>
      </c>
    </row>
    <row r="646" spans="1:6" ht="15" x14ac:dyDescent="0.15">
      <c r="A646" s="988" t="s">
        <v>3383</v>
      </c>
      <c r="B646" s="988" t="s">
        <v>3385</v>
      </c>
      <c r="C646" s="988" t="s">
        <v>3381</v>
      </c>
      <c r="D646" s="988" t="s">
        <v>3384</v>
      </c>
      <c r="E646" s="987" t="s">
        <v>5619</v>
      </c>
      <c r="F646" s="988">
        <v>124435</v>
      </c>
    </row>
    <row r="647" spans="1:6" ht="15" x14ac:dyDescent="0.15">
      <c r="A647" s="988" t="s">
        <v>3383</v>
      </c>
      <c r="B647" s="988" t="s">
        <v>3382</v>
      </c>
      <c r="C647" s="988" t="s">
        <v>3381</v>
      </c>
      <c r="D647" s="988" t="s">
        <v>3380</v>
      </c>
      <c r="E647" s="987" t="s">
        <v>5620</v>
      </c>
      <c r="F647" s="988">
        <v>124630</v>
      </c>
    </row>
    <row r="648" spans="1:6" ht="15" x14ac:dyDescent="0.15">
      <c r="A648" s="985" t="s">
        <v>3265</v>
      </c>
      <c r="B648" s="986"/>
      <c r="C648" s="986" t="s">
        <v>3263</v>
      </c>
      <c r="D648" s="986"/>
      <c r="E648" s="987" t="s">
        <v>3265</v>
      </c>
      <c r="F648" s="985">
        <v>130001</v>
      </c>
    </row>
    <row r="649" spans="1:6" ht="15" x14ac:dyDescent="0.15">
      <c r="A649" s="988" t="s">
        <v>3265</v>
      </c>
      <c r="B649" s="988" t="s">
        <v>3379</v>
      </c>
      <c r="C649" s="988" t="s">
        <v>3263</v>
      </c>
      <c r="D649" s="988" t="s">
        <v>3378</v>
      </c>
      <c r="E649" s="987" t="s">
        <v>5621</v>
      </c>
      <c r="F649" s="988">
        <v>131016</v>
      </c>
    </row>
    <row r="650" spans="1:6" ht="15" x14ac:dyDescent="0.15">
      <c r="A650" s="988" t="s">
        <v>3265</v>
      </c>
      <c r="B650" s="988" t="s">
        <v>3377</v>
      </c>
      <c r="C650" s="988" t="s">
        <v>3263</v>
      </c>
      <c r="D650" s="988" t="s">
        <v>3376</v>
      </c>
      <c r="E650" s="987" t="s">
        <v>5622</v>
      </c>
      <c r="F650" s="988">
        <v>131024</v>
      </c>
    </row>
    <row r="651" spans="1:6" ht="15" x14ac:dyDescent="0.15">
      <c r="A651" s="988" t="s">
        <v>3265</v>
      </c>
      <c r="B651" s="988" t="s">
        <v>3375</v>
      </c>
      <c r="C651" s="988" t="s">
        <v>3263</v>
      </c>
      <c r="D651" s="988" t="s">
        <v>3374</v>
      </c>
      <c r="E651" s="987" t="s">
        <v>5623</v>
      </c>
      <c r="F651" s="988">
        <v>131032</v>
      </c>
    </row>
    <row r="652" spans="1:6" ht="15" x14ac:dyDescent="0.15">
      <c r="A652" s="988" t="s">
        <v>3265</v>
      </c>
      <c r="B652" s="988" t="s">
        <v>3373</v>
      </c>
      <c r="C652" s="988" t="s">
        <v>3263</v>
      </c>
      <c r="D652" s="988" t="s">
        <v>5624</v>
      </c>
      <c r="E652" s="987" t="s">
        <v>5625</v>
      </c>
      <c r="F652" s="988">
        <v>131041</v>
      </c>
    </row>
    <row r="653" spans="1:6" ht="15" x14ac:dyDescent="0.15">
      <c r="A653" s="988" t="s">
        <v>3265</v>
      </c>
      <c r="B653" s="988" t="s">
        <v>3372</v>
      </c>
      <c r="C653" s="988" t="s">
        <v>3263</v>
      </c>
      <c r="D653" s="988" t="s">
        <v>5626</v>
      </c>
      <c r="E653" s="987" t="s">
        <v>5627</v>
      </c>
      <c r="F653" s="988">
        <v>131059</v>
      </c>
    </row>
    <row r="654" spans="1:6" ht="15" x14ac:dyDescent="0.15">
      <c r="A654" s="988" t="s">
        <v>3265</v>
      </c>
      <c r="B654" s="988" t="s">
        <v>3371</v>
      </c>
      <c r="C654" s="988" t="s">
        <v>3263</v>
      </c>
      <c r="D654" s="988" t="s">
        <v>3370</v>
      </c>
      <c r="E654" s="987" t="s">
        <v>5628</v>
      </c>
      <c r="F654" s="988">
        <v>131067</v>
      </c>
    </row>
    <row r="655" spans="1:6" ht="15" x14ac:dyDescent="0.15">
      <c r="A655" s="988" t="s">
        <v>3265</v>
      </c>
      <c r="B655" s="988" t="s">
        <v>3369</v>
      </c>
      <c r="C655" s="988" t="s">
        <v>3263</v>
      </c>
      <c r="D655" s="988" t="s">
        <v>3368</v>
      </c>
      <c r="E655" s="987" t="s">
        <v>5629</v>
      </c>
      <c r="F655" s="988">
        <v>131075</v>
      </c>
    </row>
    <row r="656" spans="1:6" ht="15" x14ac:dyDescent="0.15">
      <c r="A656" s="988" t="s">
        <v>3265</v>
      </c>
      <c r="B656" s="988" t="s">
        <v>3367</v>
      </c>
      <c r="C656" s="988" t="s">
        <v>3263</v>
      </c>
      <c r="D656" s="988" t="s">
        <v>3366</v>
      </c>
      <c r="E656" s="987" t="s">
        <v>5630</v>
      </c>
      <c r="F656" s="988">
        <v>131083</v>
      </c>
    </row>
    <row r="657" spans="1:6" ht="15" x14ac:dyDescent="0.15">
      <c r="A657" s="988" t="s">
        <v>3265</v>
      </c>
      <c r="B657" s="988" t="s">
        <v>3365</v>
      </c>
      <c r="C657" s="988" t="s">
        <v>3263</v>
      </c>
      <c r="D657" s="988" t="s">
        <v>3364</v>
      </c>
      <c r="E657" s="987" t="s">
        <v>5631</v>
      </c>
      <c r="F657" s="988">
        <v>131091</v>
      </c>
    </row>
    <row r="658" spans="1:6" ht="15" x14ac:dyDescent="0.15">
      <c r="A658" s="988" t="s">
        <v>3265</v>
      </c>
      <c r="B658" s="988" t="s">
        <v>3363</v>
      </c>
      <c r="C658" s="988" t="s">
        <v>3263</v>
      </c>
      <c r="D658" s="988" t="s">
        <v>3362</v>
      </c>
      <c r="E658" s="987" t="s">
        <v>5632</v>
      </c>
      <c r="F658" s="988">
        <v>131105</v>
      </c>
    </row>
    <row r="659" spans="1:6" ht="15" x14ac:dyDescent="0.15">
      <c r="A659" s="988" t="s">
        <v>3265</v>
      </c>
      <c r="B659" s="988" t="s">
        <v>3361</v>
      </c>
      <c r="C659" s="988" t="s">
        <v>3263</v>
      </c>
      <c r="D659" s="988" t="s">
        <v>3360</v>
      </c>
      <c r="E659" s="987" t="s">
        <v>5633</v>
      </c>
      <c r="F659" s="988">
        <v>131113</v>
      </c>
    </row>
    <row r="660" spans="1:6" ht="15" x14ac:dyDescent="0.15">
      <c r="A660" s="988" t="s">
        <v>3265</v>
      </c>
      <c r="B660" s="988" t="s">
        <v>3359</v>
      </c>
      <c r="C660" s="988" t="s">
        <v>3263</v>
      </c>
      <c r="D660" s="988" t="s">
        <v>3358</v>
      </c>
      <c r="E660" s="987" t="s">
        <v>5634</v>
      </c>
      <c r="F660" s="988">
        <v>131121</v>
      </c>
    </row>
    <row r="661" spans="1:6" ht="15" x14ac:dyDescent="0.15">
      <c r="A661" s="988" t="s">
        <v>3265</v>
      </c>
      <c r="B661" s="988" t="s">
        <v>3357</v>
      </c>
      <c r="C661" s="988" t="s">
        <v>3263</v>
      </c>
      <c r="D661" s="988" t="s">
        <v>3356</v>
      </c>
      <c r="E661" s="987" t="s">
        <v>5635</v>
      </c>
      <c r="F661" s="988">
        <v>131130</v>
      </c>
    </row>
    <row r="662" spans="1:6" ht="15" x14ac:dyDescent="0.15">
      <c r="A662" s="988" t="s">
        <v>3265</v>
      </c>
      <c r="B662" s="988" t="s">
        <v>3355</v>
      </c>
      <c r="C662" s="988" t="s">
        <v>3263</v>
      </c>
      <c r="D662" s="988" t="s">
        <v>3354</v>
      </c>
      <c r="E662" s="987" t="s">
        <v>5636</v>
      </c>
      <c r="F662" s="988">
        <v>131148</v>
      </c>
    </row>
    <row r="663" spans="1:6" ht="15" x14ac:dyDescent="0.15">
      <c r="A663" s="988" t="s">
        <v>3265</v>
      </c>
      <c r="B663" s="988" t="s">
        <v>3353</v>
      </c>
      <c r="C663" s="988" t="s">
        <v>3263</v>
      </c>
      <c r="D663" s="988" t="s">
        <v>3352</v>
      </c>
      <c r="E663" s="987" t="s">
        <v>5637</v>
      </c>
      <c r="F663" s="988">
        <v>131156</v>
      </c>
    </row>
    <row r="664" spans="1:6" ht="15" x14ac:dyDescent="0.15">
      <c r="A664" s="988" t="s">
        <v>3265</v>
      </c>
      <c r="B664" s="988" t="s">
        <v>3351</v>
      </c>
      <c r="C664" s="988" t="s">
        <v>3263</v>
      </c>
      <c r="D664" s="988" t="s">
        <v>3350</v>
      </c>
      <c r="E664" s="987" t="s">
        <v>5638</v>
      </c>
      <c r="F664" s="988">
        <v>131164</v>
      </c>
    </row>
    <row r="665" spans="1:6" ht="15" x14ac:dyDescent="0.15">
      <c r="A665" s="988" t="s">
        <v>3265</v>
      </c>
      <c r="B665" s="988" t="s">
        <v>3349</v>
      </c>
      <c r="C665" s="988" t="s">
        <v>3263</v>
      </c>
      <c r="D665" s="988" t="s">
        <v>3348</v>
      </c>
      <c r="E665" s="987" t="s">
        <v>5639</v>
      </c>
      <c r="F665" s="988">
        <v>131172</v>
      </c>
    </row>
    <row r="666" spans="1:6" ht="15" x14ac:dyDescent="0.15">
      <c r="A666" s="988" t="s">
        <v>3265</v>
      </c>
      <c r="B666" s="988" t="s">
        <v>3347</v>
      </c>
      <c r="C666" s="988" t="s">
        <v>3263</v>
      </c>
      <c r="D666" s="988" t="s">
        <v>3346</v>
      </c>
      <c r="E666" s="987" t="s">
        <v>5640</v>
      </c>
      <c r="F666" s="988">
        <v>131181</v>
      </c>
    </row>
    <row r="667" spans="1:6" ht="15" x14ac:dyDescent="0.15">
      <c r="A667" s="988" t="s">
        <v>3265</v>
      </c>
      <c r="B667" s="988" t="s">
        <v>3345</v>
      </c>
      <c r="C667" s="988" t="s">
        <v>3263</v>
      </c>
      <c r="D667" s="988" t="s">
        <v>3344</v>
      </c>
      <c r="E667" s="987" t="s">
        <v>5641</v>
      </c>
      <c r="F667" s="988">
        <v>131199</v>
      </c>
    </row>
    <row r="668" spans="1:6" ht="15" x14ac:dyDescent="0.15">
      <c r="A668" s="988" t="s">
        <v>3265</v>
      </c>
      <c r="B668" s="988" t="s">
        <v>3343</v>
      </c>
      <c r="C668" s="988" t="s">
        <v>3263</v>
      </c>
      <c r="D668" s="988" t="s">
        <v>3342</v>
      </c>
      <c r="E668" s="987" t="s">
        <v>5642</v>
      </c>
      <c r="F668" s="988">
        <v>131202</v>
      </c>
    </row>
    <row r="669" spans="1:6" ht="15" x14ac:dyDescent="0.15">
      <c r="A669" s="988" t="s">
        <v>3265</v>
      </c>
      <c r="B669" s="988" t="s">
        <v>3341</v>
      </c>
      <c r="C669" s="988" t="s">
        <v>3263</v>
      </c>
      <c r="D669" s="988" t="s">
        <v>3340</v>
      </c>
      <c r="E669" s="987" t="s">
        <v>5643</v>
      </c>
      <c r="F669" s="988">
        <v>131211</v>
      </c>
    </row>
    <row r="670" spans="1:6" ht="15" x14ac:dyDescent="0.15">
      <c r="A670" s="988" t="s">
        <v>3265</v>
      </c>
      <c r="B670" s="988" t="s">
        <v>3339</v>
      </c>
      <c r="C670" s="988" t="s">
        <v>3263</v>
      </c>
      <c r="D670" s="988" t="s">
        <v>3338</v>
      </c>
      <c r="E670" s="987" t="s">
        <v>5644</v>
      </c>
      <c r="F670" s="988">
        <v>131229</v>
      </c>
    </row>
    <row r="671" spans="1:6" ht="15" x14ac:dyDescent="0.15">
      <c r="A671" s="988" t="s">
        <v>3265</v>
      </c>
      <c r="B671" s="988" t="s">
        <v>3337</v>
      </c>
      <c r="C671" s="988" t="s">
        <v>3263</v>
      </c>
      <c r="D671" s="988" t="s">
        <v>3336</v>
      </c>
      <c r="E671" s="987" t="s">
        <v>5645</v>
      </c>
      <c r="F671" s="988">
        <v>131237</v>
      </c>
    </row>
    <row r="672" spans="1:6" ht="15" x14ac:dyDescent="0.15">
      <c r="A672" s="988" t="s">
        <v>3265</v>
      </c>
      <c r="B672" s="988" t="s">
        <v>3335</v>
      </c>
      <c r="C672" s="988" t="s">
        <v>3263</v>
      </c>
      <c r="D672" s="988" t="s">
        <v>3334</v>
      </c>
      <c r="E672" s="987" t="s">
        <v>5646</v>
      </c>
      <c r="F672" s="988">
        <v>132012</v>
      </c>
    </row>
    <row r="673" spans="1:7" ht="15" x14ac:dyDescent="0.15">
      <c r="A673" s="988" t="s">
        <v>3265</v>
      </c>
      <c r="B673" s="988" t="s">
        <v>3333</v>
      </c>
      <c r="C673" s="988" t="s">
        <v>3263</v>
      </c>
      <c r="D673" s="988" t="s">
        <v>3332</v>
      </c>
      <c r="E673" s="987" t="s">
        <v>5647</v>
      </c>
      <c r="F673" s="988">
        <v>132021</v>
      </c>
    </row>
    <row r="674" spans="1:7" ht="15" x14ac:dyDescent="0.15">
      <c r="A674" s="988" t="s">
        <v>3265</v>
      </c>
      <c r="B674" s="988" t="s">
        <v>3331</v>
      </c>
      <c r="C674" s="988" t="s">
        <v>3263</v>
      </c>
      <c r="D674" s="988" t="s">
        <v>3330</v>
      </c>
      <c r="E674" s="987" t="s">
        <v>5648</v>
      </c>
      <c r="F674" s="988">
        <v>132039</v>
      </c>
    </row>
    <row r="675" spans="1:7" ht="15" x14ac:dyDescent="0.15">
      <c r="A675" s="988" t="s">
        <v>3265</v>
      </c>
      <c r="B675" s="988" t="s">
        <v>3329</v>
      </c>
      <c r="C675" s="988" t="s">
        <v>3263</v>
      </c>
      <c r="D675" s="988" t="s">
        <v>3328</v>
      </c>
      <c r="E675" s="987" t="s">
        <v>5649</v>
      </c>
      <c r="F675" s="988">
        <v>132047</v>
      </c>
    </row>
    <row r="676" spans="1:7" ht="15" x14ac:dyDescent="0.15">
      <c r="A676" s="988" t="s">
        <v>3265</v>
      </c>
      <c r="B676" s="988" t="s">
        <v>3327</v>
      </c>
      <c r="C676" s="988" t="s">
        <v>3263</v>
      </c>
      <c r="D676" s="988" t="s">
        <v>3326</v>
      </c>
      <c r="E676" s="987" t="s">
        <v>5650</v>
      </c>
      <c r="F676" s="988">
        <v>132055</v>
      </c>
    </row>
    <row r="677" spans="1:7" ht="15" x14ac:dyDescent="0.15">
      <c r="A677" s="988" t="s">
        <v>3265</v>
      </c>
      <c r="B677" s="988" t="s">
        <v>1980</v>
      </c>
      <c r="C677" s="988" t="s">
        <v>3263</v>
      </c>
      <c r="D677" s="988" t="s">
        <v>1979</v>
      </c>
      <c r="E677" s="987" t="s">
        <v>5651</v>
      </c>
      <c r="F677" s="988">
        <v>132063</v>
      </c>
    </row>
    <row r="678" spans="1:7" ht="15" x14ac:dyDescent="0.15">
      <c r="A678" s="988" t="s">
        <v>3265</v>
      </c>
      <c r="B678" s="988" t="s">
        <v>3325</v>
      </c>
      <c r="C678" s="988" t="s">
        <v>3263</v>
      </c>
      <c r="D678" s="988" t="s">
        <v>3324</v>
      </c>
      <c r="E678" s="987" t="s">
        <v>5652</v>
      </c>
      <c r="F678" s="988">
        <v>132071</v>
      </c>
    </row>
    <row r="679" spans="1:7" ht="15" x14ac:dyDescent="0.15">
      <c r="A679" s="988" t="s">
        <v>3265</v>
      </c>
      <c r="B679" s="988" t="s">
        <v>3323</v>
      </c>
      <c r="C679" s="988" t="s">
        <v>3263</v>
      </c>
      <c r="D679" s="988" t="s">
        <v>3322</v>
      </c>
      <c r="E679" s="987" t="s">
        <v>5653</v>
      </c>
      <c r="F679" s="988">
        <v>132080</v>
      </c>
    </row>
    <row r="680" spans="1:7" ht="15" x14ac:dyDescent="0.15">
      <c r="A680" s="988" t="s">
        <v>3265</v>
      </c>
      <c r="B680" s="988" t="s">
        <v>3321</v>
      </c>
      <c r="C680" s="988" t="s">
        <v>3263</v>
      </c>
      <c r="D680" s="988" t="s">
        <v>3320</v>
      </c>
      <c r="E680" s="987" t="s">
        <v>5654</v>
      </c>
      <c r="F680" s="988">
        <v>132098</v>
      </c>
    </row>
    <row r="681" spans="1:7" ht="15" x14ac:dyDescent="0.15">
      <c r="A681" s="988" t="s">
        <v>3265</v>
      </c>
      <c r="B681" s="988" t="s">
        <v>3319</v>
      </c>
      <c r="C681" s="988" t="s">
        <v>3263</v>
      </c>
      <c r="D681" s="988" t="s">
        <v>3318</v>
      </c>
      <c r="E681" s="987" t="s">
        <v>5655</v>
      </c>
      <c r="F681" s="988">
        <v>132101</v>
      </c>
      <c r="G681" s="989"/>
    </row>
    <row r="682" spans="1:7" ht="15" x14ac:dyDescent="0.15">
      <c r="A682" s="988" t="s">
        <v>3265</v>
      </c>
      <c r="B682" s="988" t="s">
        <v>3317</v>
      </c>
      <c r="C682" s="988" t="s">
        <v>3263</v>
      </c>
      <c r="D682" s="988" t="s">
        <v>3316</v>
      </c>
      <c r="E682" s="987" t="s">
        <v>5656</v>
      </c>
      <c r="F682" s="988">
        <v>132110</v>
      </c>
    </row>
    <row r="683" spans="1:7" ht="15" x14ac:dyDescent="0.15">
      <c r="A683" s="988" t="s">
        <v>3265</v>
      </c>
      <c r="B683" s="988" t="s">
        <v>3315</v>
      </c>
      <c r="C683" s="988" t="s">
        <v>3263</v>
      </c>
      <c r="D683" s="988" t="s">
        <v>3314</v>
      </c>
      <c r="E683" s="987" t="s">
        <v>5657</v>
      </c>
      <c r="F683" s="988">
        <v>132128</v>
      </c>
    </row>
    <row r="684" spans="1:7" ht="15" x14ac:dyDescent="0.15">
      <c r="A684" s="988" t="s">
        <v>3265</v>
      </c>
      <c r="B684" s="988" t="s">
        <v>3313</v>
      </c>
      <c r="C684" s="988" t="s">
        <v>3263</v>
      </c>
      <c r="D684" s="988" t="s">
        <v>3312</v>
      </c>
      <c r="E684" s="987" t="s">
        <v>5658</v>
      </c>
      <c r="F684" s="988">
        <v>132136</v>
      </c>
    </row>
    <row r="685" spans="1:7" ht="15" x14ac:dyDescent="0.15">
      <c r="A685" s="988" t="s">
        <v>3265</v>
      </c>
      <c r="B685" s="988" t="s">
        <v>3311</v>
      </c>
      <c r="C685" s="988" t="s">
        <v>3263</v>
      </c>
      <c r="D685" s="988" t="s">
        <v>3310</v>
      </c>
      <c r="E685" s="987" t="s">
        <v>5659</v>
      </c>
      <c r="F685" s="988">
        <v>132144</v>
      </c>
    </row>
    <row r="686" spans="1:7" ht="15" x14ac:dyDescent="0.15">
      <c r="A686" s="988" t="s">
        <v>3265</v>
      </c>
      <c r="B686" s="988" t="s">
        <v>3309</v>
      </c>
      <c r="C686" s="988" t="s">
        <v>3263</v>
      </c>
      <c r="D686" s="988" t="s">
        <v>3308</v>
      </c>
      <c r="E686" s="987" t="s">
        <v>5660</v>
      </c>
      <c r="F686" s="988">
        <v>132152</v>
      </c>
    </row>
    <row r="687" spans="1:7" ht="15" x14ac:dyDescent="0.15">
      <c r="A687" s="988" t="s">
        <v>3265</v>
      </c>
      <c r="B687" s="988" t="s">
        <v>3307</v>
      </c>
      <c r="C687" s="988" t="s">
        <v>3263</v>
      </c>
      <c r="D687" s="988" t="s">
        <v>5661</v>
      </c>
      <c r="E687" s="987" t="s">
        <v>5662</v>
      </c>
      <c r="F687" s="988">
        <v>132187</v>
      </c>
    </row>
    <row r="688" spans="1:7" ht="15" x14ac:dyDescent="0.15">
      <c r="A688" s="988" t="s">
        <v>3265</v>
      </c>
      <c r="B688" s="988" t="s">
        <v>3306</v>
      </c>
      <c r="C688" s="988" t="s">
        <v>3263</v>
      </c>
      <c r="D688" s="988" t="s">
        <v>3305</v>
      </c>
      <c r="E688" s="987" t="s">
        <v>5663</v>
      </c>
      <c r="F688" s="988">
        <v>132195</v>
      </c>
    </row>
    <row r="689" spans="1:6" ht="15" x14ac:dyDescent="0.15">
      <c r="A689" s="988" t="s">
        <v>3265</v>
      </c>
      <c r="B689" s="988" t="s">
        <v>3304</v>
      </c>
      <c r="C689" s="988" t="s">
        <v>3263</v>
      </c>
      <c r="D689" s="988" t="s">
        <v>3303</v>
      </c>
      <c r="E689" s="987" t="s">
        <v>5664</v>
      </c>
      <c r="F689" s="988">
        <v>132209</v>
      </c>
    </row>
    <row r="690" spans="1:6" ht="15" x14ac:dyDescent="0.15">
      <c r="A690" s="988" t="s">
        <v>3265</v>
      </c>
      <c r="B690" s="988" t="s">
        <v>3302</v>
      </c>
      <c r="C690" s="988" t="s">
        <v>3263</v>
      </c>
      <c r="D690" s="988" t="s">
        <v>3301</v>
      </c>
      <c r="E690" s="987" t="s">
        <v>5665</v>
      </c>
      <c r="F690" s="988">
        <v>132217</v>
      </c>
    </row>
    <row r="691" spans="1:6" ht="15" x14ac:dyDescent="0.15">
      <c r="A691" s="988" t="s">
        <v>3265</v>
      </c>
      <c r="B691" s="988" t="s">
        <v>3300</v>
      </c>
      <c r="C691" s="988" t="s">
        <v>3263</v>
      </c>
      <c r="D691" s="988" t="s">
        <v>3299</v>
      </c>
      <c r="E691" s="987" t="s">
        <v>5666</v>
      </c>
      <c r="F691" s="988">
        <v>132225</v>
      </c>
    </row>
    <row r="692" spans="1:6" ht="15" x14ac:dyDescent="0.15">
      <c r="A692" s="988" t="s">
        <v>3265</v>
      </c>
      <c r="B692" s="988" t="s">
        <v>3298</v>
      </c>
      <c r="C692" s="988" t="s">
        <v>3263</v>
      </c>
      <c r="D692" s="988" t="s">
        <v>3297</v>
      </c>
      <c r="E692" s="987" t="s">
        <v>5667</v>
      </c>
      <c r="F692" s="988">
        <v>132233</v>
      </c>
    </row>
    <row r="693" spans="1:6" ht="15" x14ac:dyDescent="0.15">
      <c r="A693" s="988" t="s">
        <v>3265</v>
      </c>
      <c r="B693" s="988" t="s">
        <v>3296</v>
      </c>
      <c r="C693" s="988" t="s">
        <v>3263</v>
      </c>
      <c r="D693" s="988" t="s">
        <v>3295</v>
      </c>
      <c r="E693" s="987" t="s">
        <v>5668</v>
      </c>
      <c r="F693" s="988">
        <v>132241</v>
      </c>
    </row>
    <row r="694" spans="1:6" ht="15" x14ac:dyDescent="0.15">
      <c r="A694" s="988" t="s">
        <v>3265</v>
      </c>
      <c r="B694" s="988" t="s">
        <v>3294</v>
      </c>
      <c r="C694" s="988" t="s">
        <v>3263</v>
      </c>
      <c r="D694" s="988" t="s">
        <v>3293</v>
      </c>
      <c r="E694" s="987" t="s">
        <v>5669</v>
      </c>
      <c r="F694" s="988">
        <v>132250</v>
      </c>
    </row>
    <row r="695" spans="1:6" ht="15" x14ac:dyDescent="0.15">
      <c r="A695" s="988" t="s">
        <v>3265</v>
      </c>
      <c r="B695" s="988" t="s">
        <v>3292</v>
      </c>
      <c r="C695" s="988" t="s">
        <v>3263</v>
      </c>
      <c r="D695" s="988" t="s">
        <v>3291</v>
      </c>
      <c r="E695" s="987" t="s">
        <v>5670</v>
      </c>
      <c r="F695" s="988">
        <v>132276</v>
      </c>
    </row>
    <row r="696" spans="1:6" ht="15" x14ac:dyDescent="0.15">
      <c r="A696" s="988" t="s">
        <v>3265</v>
      </c>
      <c r="B696" s="988" t="s">
        <v>3290</v>
      </c>
      <c r="C696" s="988" t="s">
        <v>3263</v>
      </c>
      <c r="D696" s="988" t="s">
        <v>3289</v>
      </c>
      <c r="E696" s="987" t="s">
        <v>5671</v>
      </c>
      <c r="F696" s="988">
        <v>132284</v>
      </c>
    </row>
    <row r="697" spans="1:6" ht="15" x14ac:dyDescent="0.15">
      <c r="A697" s="988" t="s">
        <v>3265</v>
      </c>
      <c r="B697" s="988" t="s">
        <v>3288</v>
      </c>
      <c r="C697" s="988" t="s">
        <v>3263</v>
      </c>
      <c r="D697" s="988" t="s">
        <v>5672</v>
      </c>
      <c r="E697" s="987" t="s">
        <v>5673</v>
      </c>
      <c r="F697" s="988">
        <v>132292</v>
      </c>
    </row>
    <row r="698" spans="1:6" ht="15" x14ac:dyDescent="0.15">
      <c r="A698" s="988" t="s">
        <v>3265</v>
      </c>
      <c r="B698" s="988" t="s">
        <v>3287</v>
      </c>
      <c r="C698" s="988" t="s">
        <v>3263</v>
      </c>
      <c r="D698" s="988" t="s">
        <v>3286</v>
      </c>
      <c r="E698" s="987" t="s">
        <v>5674</v>
      </c>
      <c r="F698" s="988">
        <v>133035</v>
      </c>
    </row>
    <row r="699" spans="1:6" ht="15" x14ac:dyDescent="0.15">
      <c r="A699" s="988" t="s">
        <v>3265</v>
      </c>
      <c r="B699" s="988" t="s">
        <v>3285</v>
      </c>
      <c r="C699" s="988" t="s">
        <v>3263</v>
      </c>
      <c r="D699" s="988" t="s">
        <v>3284</v>
      </c>
      <c r="E699" s="987" t="s">
        <v>5675</v>
      </c>
      <c r="F699" s="988">
        <v>133051</v>
      </c>
    </row>
    <row r="700" spans="1:6" ht="15" x14ac:dyDescent="0.15">
      <c r="A700" s="988" t="s">
        <v>3265</v>
      </c>
      <c r="B700" s="988" t="s">
        <v>3283</v>
      </c>
      <c r="C700" s="988" t="s">
        <v>3263</v>
      </c>
      <c r="D700" s="988" t="s">
        <v>3282</v>
      </c>
      <c r="E700" s="987" t="s">
        <v>5676</v>
      </c>
      <c r="F700" s="988">
        <v>133078</v>
      </c>
    </row>
    <row r="701" spans="1:6" ht="15" x14ac:dyDescent="0.15">
      <c r="A701" s="988" t="s">
        <v>3265</v>
      </c>
      <c r="B701" s="988" t="s">
        <v>3281</v>
      </c>
      <c r="C701" s="988" t="s">
        <v>3263</v>
      </c>
      <c r="D701" s="988" t="s">
        <v>3280</v>
      </c>
      <c r="E701" s="987" t="s">
        <v>5677</v>
      </c>
      <c r="F701" s="988">
        <v>133086</v>
      </c>
    </row>
    <row r="702" spans="1:6" ht="15" x14ac:dyDescent="0.15">
      <c r="A702" s="988" t="s">
        <v>3265</v>
      </c>
      <c r="B702" s="988" t="s">
        <v>3279</v>
      </c>
      <c r="C702" s="988" t="s">
        <v>3263</v>
      </c>
      <c r="D702" s="988" t="s">
        <v>3278</v>
      </c>
      <c r="E702" s="987" t="s">
        <v>5678</v>
      </c>
      <c r="F702" s="988">
        <v>133612</v>
      </c>
    </row>
    <row r="703" spans="1:6" ht="15" x14ac:dyDescent="0.15">
      <c r="A703" s="988" t="s">
        <v>3265</v>
      </c>
      <c r="B703" s="988" t="s">
        <v>3277</v>
      </c>
      <c r="C703" s="988" t="s">
        <v>3263</v>
      </c>
      <c r="D703" s="988" t="s">
        <v>1283</v>
      </c>
      <c r="E703" s="987" t="s">
        <v>5679</v>
      </c>
      <c r="F703" s="988">
        <v>133621</v>
      </c>
    </row>
    <row r="704" spans="1:6" ht="15" x14ac:dyDescent="0.15">
      <c r="A704" s="988" t="s">
        <v>3265</v>
      </c>
      <c r="B704" s="988" t="s">
        <v>3276</v>
      </c>
      <c r="C704" s="988" t="s">
        <v>3263</v>
      </c>
      <c r="D704" s="988" t="s">
        <v>3275</v>
      </c>
      <c r="E704" s="987" t="s">
        <v>5680</v>
      </c>
      <c r="F704" s="988">
        <v>133639</v>
      </c>
    </row>
    <row r="705" spans="1:6" ht="15" x14ac:dyDescent="0.15">
      <c r="A705" s="988" t="s">
        <v>3265</v>
      </c>
      <c r="B705" s="988" t="s">
        <v>3274</v>
      </c>
      <c r="C705" s="988" t="s">
        <v>3263</v>
      </c>
      <c r="D705" s="988" t="s">
        <v>3273</v>
      </c>
      <c r="E705" s="987" t="s">
        <v>5681</v>
      </c>
      <c r="F705" s="988">
        <v>133647</v>
      </c>
    </row>
    <row r="706" spans="1:6" ht="15" x14ac:dyDescent="0.15">
      <c r="A706" s="988" t="s">
        <v>3265</v>
      </c>
      <c r="B706" s="988" t="s">
        <v>3272</v>
      </c>
      <c r="C706" s="988" t="s">
        <v>3263</v>
      </c>
      <c r="D706" s="988" t="s">
        <v>3271</v>
      </c>
      <c r="E706" s="987" t="s">
        <v>5682</v>
      </c>
      <c r="F706" s="988">
        <v>133817</v>
      </c>
    </row>
    <row r="707" spans="1:6" ht="15" x14ac:dyDescent="0.15">
      <c r="A707" s="988" t="s">
        <v>3265</v>
      </c>
      <c r="B707" s="988" t="s">
        <v>3270</v>
      </c>
      <c r="C707" s="988" t="s">
        <v>3263</v>
      </c>
      <c r="D707" s="988" t="s">
        <v>3269</v>
      </c>
      <c r="E707" s="987" t="s">
        <v>5683</v>
      </c>
      <c r="F707" s="988">
        <v>133825</v>
      </c>
    </row>
    <row r="708" spans="1:6" ht="15" x14ac:dyDescent="0.15">
      <c r="A708" s="988" t="s">
        <v>3265</v>
      </c>
      <c r="B708" s="988" t="s">
        <v>3268</v>
      </c>
      <c r="C708" s="988" t="s">
        <v>3263</v>
      </c>
      <c r="D708" s="988" t="s">
        <v>5684</v>
      </c>
      <c r="E708" s="987" t="s">
        <v>5685</v>
      </c>
      <c r="F708" s="988">
        <v>134015</v>
      </c>
    </row>
    <row r="709" spans="1:6" ht="15" x14ac:dyDescent="0.15">
      <c r="A709" s="988" t="s">
        <v>3265</v>
      </c>
      <c r="B709" s="988" t="s">
        <v>3267</v>
      </c>
      <c r="C709" s="988" t="s">
        <v>3263</v>
      </c>
      <c r="D709" s="988" t="s">
        <v>3266</v>
      </c>
      <c r="E709" s="987" t="s">
        <v>5686</v>
      </c>
      <c r="F709" s="988">
        <v>134023</v>
      </c>
    </row>
    <row r="710" spans="1:6" ht="15" x14ac:dyDescent="0.15">
      <c r="A710" s="988" t="s">
        <v>3265</v>
      </c>
      <c r="B710" s="988" t="s">
        <v>3264</v>
      </c>
      <c r="C710" s="988" t="s">
        <v>3263</v>
      </c>
      <c r="D710" s="988" t="s">
        <v>3262</v>
      </c>
      <c r="E710" s="987" t="s">
        <v>5687</v>
      </c>
      <c r="F710" s="988">
        <v>134210</v>
      </c>
    </row>
    <row r="711" spans="1:6" ht="15" x14ac:dyDescent="0.15">
      <c r="A711" s="985" t="s">
        <v>3197</v>
      </c>
      <c r="B711" s="986"/>
      <c r="C711" s="986" t="s">
        <v>3195</v>
      </c>
      <c r="D711" s="986"/>
      <c r="E711" s="987" t="s">
        <v>3197</v>
      </c>
      <c r="F711" s="985">
        <v>140007</v>
      </c>
    </row>
    <row r="712" spans="1:6" ht="15" x14ac:dyDescent="0.15">
      <c r="A712" s="988" t="s">
        <v>3197</v>
      </c>
      <c r="B712" s="988" t="s">
        <v>3261</v>
      </c>
      <c r="C712" s="988" t="s">
        <v>3195</v>
      </c>
      <c r="D712" s="988" t="s">
        <v>3260</v>
      </c>
      <c r="E712" s="987" t="s">
        <v>5688</v>
      </c>
      <c r="F712" s="988">
        <v>141003</v>
      </c>
    </row>
    <row r="713" spans="1:6" ht="15" x14ac:dyDescent="0.15">
      <c r="A713" s="988" t="s">
        <v>3197</v>
      </c>
      <c r="B713" s="988" t="s">
        <v>3259</v>
      </c>
      <c r="C713" s="988" t="s">
        <v>3195</v>
      </c>
      <c r="D713" s="988" t="s">
        <v>3258</v>
      </c>
      <c r="E713" s="987" t="s">
        <v>5689</v>
      </c>
      <c r="F713" s="988">
        <v>141305</v>
      </c>
    </row>
    <row r="714" spans="1:6" ht="15" x14ac:dyDescent="0.15">
      <c r="A714" s="988" t="s">
        <v>3197</v>
      </c>
      <c r="B714" s="988" t="s">
        <v>3257</v>
      </c>
      <c r="C714" s="988" t="s">
        <v>3195</v>
      </c>
      <c r="D714" s="988" t="s">
        <v>3256</v>
      </c>
      <c r="E714" s="987" t="s">
        <v>5690</v>
      </c>
      <c r="F714" s="988">
        <v>141500</v>
      </c>
    </row>
    <row r="715" spans="1:6" ht="15" x14ac:dyDescent="0.15">
      <c r="A715" s="988" t="s">
        <v>3197</v>
      </c>
      <c r="B715" s="988" t="s">
        <v>3255</v>
      </c>
      <c r="C715" s="988" t="s">
        <v>3195</v>
      </c>
      <c r="D715" s="988" t="s">
        <v>3254</v>
      </c>
      <c r="E715" s="987" t="s">
        <v>5691</v>
      </c>
      <c r="F715" s="988">
        <v>142018</v>
      </c>
    </row>
    <row r="716" spans="1:6" ht="15" x14ac:dyDescent="0.15">
      <c r="A716" s="988" t="s">
        <v>3197</v>
      </c>
      <c r="B716" s="988" t="s">
        <v>3253</v>
      </c>
      <c r="C716" s="988" t="s">
        <v>3195</v>
      </c>
      <c r="D716" s="988" t="s">
        <v>3252</v>
      </c>
      <c r="E716" s="987" t="s">
        <v>5692</v>
      </c>
      <c r="F716" s="988">
        <v>142034</v>
      </c>
    </row>
    <row r="717" spans="1:6" ht="15" x14ac:dyDescent="0.15">
      <c r="A717" s="988" t="s">
        <v>3197</v>
      </c>
      <c r="B717" s="988" t="s">
        <v>3251</v>
      </c>
      <c r="C717" s="988" t="s">
        <v>3195</v>
      </c>
      <c r="D717" s="988" t="s">
        <v>3250</v>
      </c>
      <c r="E717" s="987" t="s">
        <v>5693</v>
      </c>
      <c r="F717" s="988">
        <v>142042</v>
      </c>
    </row>
    <row r="718" spans="1:6" ht="15" x14ac:dyDescent="0.15">
      <c r="A718" s="988" t="s">
        <v>3197</v>
      </c>
      <c r="B718" s="988" t="s">
        <v>3249</v>
      </c>
      <c r="C718" s="988" t="s">
        <v>3195</v>
      </c>
      <c r="D718" s="988" t="s">
        <v>3248</v>
      </c>
      <c r="E718" s="987" t="s">
        <v>5694</v>
      </c>
      <c r="F718" s="988">
        <v>142051</v>
      </c>
    </row>
    <row r="719" spans="1:6" ht="15" x14ac:dyDescent="0.15">
      <c r="A719" s="988" t="s">
        <v>3197</v>
      </c>
      <c r="B719" s="988" t="s">
        <v>3247</v>
      </c>
      <c r="C719" s="988" t="s">
        <v>3195</v>
      </c>
      <c r="D719" s="988" t="s">
        <v>3246</v>
      </c>
      <c r="E719" s="987" t="s">
        <v>5695</v>
      </c>
      <c r="F719" s="988">
        <v>142069</v>
      </c>
    </row>
    <row r="720" spans="1:6" ht="15" x14ac:dyDescent="0.15">
      <c r="A720" s="988" t="s">
        <v>3197</v>
      </c>
      <c r="B720" s="988" t="s">
        <v>3245</v>
      </c>
      <c r="C720" s="988" t="s">
        <v>3195</v>
      </c>
      <c r="D720" s="988" t="s">
        <v>3244</v>
      </c>
      <c r="E720" s="987" t="s">
        <v>5696</v>
      </c>
      <c r="F720" s="988">
        <v>142077</v>
      </c>
    </row>
    <row r="721" spans="1:6" ht="15" x14ac:dyDescent="0.15">
      <c r="A721" s="988" t="s">
        <v>3197</v>
      </c>
      <c r="B721" s="988" t="s">
        <v>3243</v>
      </c>
      <c r="C721" s="988" t="s">
        <v>3195</v>
      </c>
      <c r="D721" s="988" t="s">
        <v>3242</v>
      </c>
      <c r="E721" s="987" t="s">
        <v>5697</v>
      </c>
      <c r="F721" s="988">
        <v>142085</v>
      </c>
    </row>
    <row r="722" spans="1:6" ht="15" x14ac:dyDescent="0.15">
      <c r="A722" s="988" t="s">
        <v>3197</v>
      </c>
      <c r="B722" s="988" t="s">
        <v>3241</v>
      </c>
      <c r="C722" s="988" t="s">
        <v>3195</v>
      </c>
      <c r="D722" s="988" t="s">
        <v>3240</v>
      </c>
      <c r="E722" s="987" t="s">
        <v>5698</v>
      </c>
      <c r="F722" s="988">
        <v>142107</v>
      </c>
    </row>
    <row r="723" spans="1:6" ht="15" x14ac:dyDescent="0.15">
      <c r="A723" s="988" t="s">
        <v>3197</v>
      </c>
      <c r="B723" s="988" t="s">
        <v>3239</v>
      </c>
      <c r="C723" s="988" t="s">
        <v>3195</v>
      </c>
      <c r="D723" s="988" t="s">
        <v>3238</v>
      </c>
      <c r="E723" s="987" t="s">
        <v>5699</v>
      </c>
      <c r="F723" s="988">
        <v>142115</v>
      </c>
    </row>
    <row r="724" spans="1:6" ht="15" x14ac:dyDescent="0.15">
      <c r="A724" s="988" t="s">
        <v>3197</v>
      </c>
      <c r="B724" s="988" t="s">
        <v>3237</v>
      </c>
      <c r="C724" s="988" t="s">
        <v>3195</v>
      </c>
      <c r="D724" s="988" t="s">
        <v>3236</v>
      </c>
      <c r="E724" s="987" t="s">
        <v>5700</v>
      </c>
      <c r="F724" s="988">
        <v>142123</v>
      </c>
    </row>
    <row r="725" spans="1:6" ht="15" x14ac:dyDescent="0.15">
      <c r="A725" s="988" t="s">
        <v>3197</v>
      </c>
      <c r="B725" s="988" t="s">
        <v>3235</v>
      </c>
      <c r="C725" s="988" t="s">
        <v>3195</v>
      </c>
      <c r="D725" s="988" t="s">
        <v>3234</v>
      </c>
      <c r="E725" s="987" t="s">
        <v>5701</v>
      </c>
      <c r="F725" s="988">
        <v>142131</v>
      </c>
    </row>
    <row r="726" spans="1:6" ht="15" x14ac:dyDescent="0.15">
      <c r="A726" s="988" t="s">
        <v>3197</v>
      </c>
      <c r="B726" s="988" t="s">
        <v>3233</v>
      </c>
      <c r="C726" s="988" t="s">
        <v>3195</v>
      </c>
      <c r="D726" s="988" t="s">
        <v>3232</v>
      </c>
      <c r="E726" s="987" t="s">
        <v>5702</v>
      </c>
      <c r="F726" s="988">
        <v>142140</v>
      </c>
    </row>
    <row r="727" spans="1:6" ht="15" x14ac:dyDescent="0.15">
      <c r="A727" s="988" t="s">
        <v>3197</v>
      </c>
      <c r="B727" s="988" t="s">
        <v>3231</v>
      </c>
      <c r="C727" s="988" t="s">
        <v>3195</v>
      </c>
      <c r="D727" s="988" t="s">
        <v>3230</v>
      </c>
      <c r="E727" s="987" t="s">
        <v>5703</v>
      </c>
      <c r="F727" s="988">
        <v>142158</v>
      </c>
    </row>
    <row r="728" spans="1:6" ht="15" x14ac:dyDescent="0.15">
      <c r="A728" s="988" t="s">
        <v>3197</v>
      </c>
      <c r="B728" s="988" t="s">
        <v>3229</v>
      </c>
      <c r="C728" s="988" t="s">
        <v>3195</v>
      </c>
      <c r="D728" s="988" t="s">
        <v>3228</v>
      </c>
      <c r="E728" s="987" t="s">
        <v>5704</v>
      </c>
      <c r="F728" s="988">
        <v>142166</v>
      </c>
    </row>
    <row r="729" spans="1:6" ht="15" x14ac:dyDescent="0.15">
      <c r="A729" s="988" t="s">
        <v>3197</v>
      </c>
      <c r="B729" s="988" t="s">
        <v>3227</v>
      </c>
      <c r="C729" s="988" t="s">
        <v>3195</v>
      </c>
      <c r="D729" s="988" t="s">
        <v>3226</v>
      </c>
      <c r="E729" s="987" t="s">
        <v>5705</v>
      </c>
      <c r="F729" s="988">
        <v>142174</v>
      </c>
    </row>
    <row r="730" spans="1:6" ht="15" x14ac:dyDescent="0.15">
      <c r="A730" s="988" t="s">
        <v>3197</v>
      </c>
      <c r="B730" s="988" t="s">
        <v>3225</v>
      </c>
      <c r="C730" s="988" t="s">
        <v>3195</v>
      </c>
      <c r="D730" s="988" t="s">
        <v>3224</v>
      </c>
      <c r="E730" s="987" t="s">
        <v>5706</v>
      </c>
      <c r="F730" s="988">
        <v>142182</v>
      </c>
    </row>
    <row r="731" spans="1:6" ht="15" x14ac:dyDescent="0.15">
      <c r="A731" s="988" t="s">
        <v>3197</v>
      </c>
      <c r="B731" s="988" t="s">
        <v>3223</v>
      </c>
      <c r="C731" s="988" t="s">
        <v>3195</v>
      </c>
      <c r="D731" s="988" t="s">
        <v>3222</v>
      </c>
      <c r="E731" s="987" t="s">
        <v>5707</v>
      </c>
      <c r="F731" s="988">
        <v>143014</v>
      </c>
    </row>
    <row r="732" spans="1:6" ht="15" x14ac:dyDescent="0.15">
      <c r="A732" s="988" t="s">
        <v>3197</v>
      </c>
      <c r="B732" s="988" t="s">
        <v>3221</v>
      </c>
      <c r="C732" s="988" t="s">
        <v>3195</v>
      </c>
      <c r="D732" s="988" t="s">
        <v>3220</v>
      </c>
      <c r="E732" s="987" t="s">
        <v>5708</v>
      </c>
      <c r="F732" s="988">
        <v>143219</v>
      </c>
    </row>
    <row r="733" spans="1:6" ht="15" x14ac:dyDescent="0.15">
      <c r="A733" s="988" t="s">
        <v>3197</v>
      </c>
      <c r="B733" s="988" t="s">
        <v>3219</v>
      </c>
      <c r="C733" s="988" t="s">
        <v>3195</v>
      </c>
      <c r="D733" s="988" t="s">
        <v>3218</v>
      </c>
      <c r="E733" s="987" t="s">
        <v>5709</v>
      </c>
      <c r="F733" s="988">
        <v>143413</v>
      </c>
    </row>
    <row r="734" spans="1:6" ht="15" x14ac:dyDescent="0.15">
      <c r="A734" s="988" t="s">
        <v>3197</v>
      </c>
      <c r="B734" s="988" t="s">
        <v>3217</v>
      </c>
      <c r="C734" s="988" t="s">
        <v>3195</v>
      </c>
      <c r="D734" s="988" t="s">
        <v>3216</v>
      </c>
      <c r="E734" s="987" t="s">
        <v>5710</v>
      </c>
      <c r="F734" s="988">
        <v>143421</v>
      </c>
    </row>
    <row r="735" spans="1:6" ht="15" x14ac:dyDescent="0.15">
      <c r="A735" s="988" t="s">
        <v>3197</v>
      </c>
      <c r="B735" s="988" t="s">
        <v>3215</v>
      </c>
      <c r="C735" s="988" t="s">
        <v>3195</v>
      </c>
      <c r="D735" s="988" t="s">
        <v>3214</v>
      </c>
      <c r="E735" s="987" t="s">
        <v>5711</v>
      </c>
      <c r="F735" s="988">
        <v>143618</v>
      </c>
    </row>
    <row r="736" spans="1:6" ht="15" x14ac:dyDescent="0.15">
      <c r="A736" s="988" t="s">
        <v>3197</v>
      </c>
      <c r="B736" s="988" t="s">
        <v>3213</v>
      </c>
      <c r="C736" s="988" t="s">
        <v>3195</v>
      </c>
      <c r="D736" s="988" t="s">
        <v>3212</v>
      </c>
      <c r="E736" s="987" t="s">
        <v>5712</v>
      </c>
      <c r="F736" s="988">
        <v>143626</v>
      </c>
    </row>
    <row r="737" spans="1:6" ht="15" x14ac:dyDescent="0.15">
      <c r="A737" s="988" t="s">
        <v>3197</v>
      </c>
      <c r="B737" s="988" t="s">
        <v>3211</v>
      </c>
      <c r="C737" s="988" t="s">
        <v>3195</v>
      </c>
      <c r="D737" s="988" t="s">
        <v>3210</v>
      </c>
      <c r="E737" s="987" t="s">
        <v>5713</v>
      </c>
      <c r="F737" s="988">
        <v>143634</v>
      </c>
    </row>
    <row r="738" spans="1:6" ht="15" x14ac:dyDescent="0.15">
      <c r="A738" s="988" t="s">
        <v>3197</v>
      </c>
      <c r="B738" s="988" t="s">
        <v>3209</v>
      </c>
      <c r="C738" s="988" t="s">
        <v>3195</v>
      </c>
      <c r="D738" s="988" t="s">
        <v>3208</v>
      </c>
      <c r="E738" s="987" t="s">
        <v>5714</v>
      </c>
      <c r="F738" s="988">
        <v>143642</v>
      </c>
    </row>
    <row r="739" spans="1:6" ht="15" x14ac:dyDescent="0.15">
      <c r="A739" s="988" t="s">
        <v>3197</v>
      </c>
      <c r="B739" s="988" t="s">
        <v>3207</v>
      </c>
      <c r="C739" s="988" t="s">
        <v>3195</v>
      </c>
      <c r="D739" s="988" t="s">
        <v>3206</v>
      </c>
      <c r="E739" s="987" t="s">
        <v>5715</v>
      </c>
      <c r="F739" s="988">
        <v>143669</v>
      </c>
    </row>
    <row r="740" spans="1:6" ht="15" x14ac:dyDescent="0.15">
      <c r="A740" s="988" t="s">
        <v>3197</v>
      </c>
      <c r="B740" s="988" t="s">
        <v>3205</v>
      </c>
      <c r="C740" s="988" t="s">
        <v>3195</v>
      </c>
      <c r="D740" s="988" t="s">
        <v>3204</v>
      </c>
      <c r="E740" s="987" t="s">
        <v>5716</v>
      </c>
      <c r="F740" s="988">
        <v>143821</v>
      </c>
    </row>
    <row r="741" spans="1:6" ht="15" x14ac:dyDescent="0.15">
      <c r="A741" s="988" t="s">
        <v>3197</v>
      </c>
      <c r="B741" s="988" t="s">
        <v>3203</v>
      </c>
      <c r="C741" s="988" t="s">
        <v>3195</v>
      </c>
      <c r="D741" s="988" t="s">
        <v>3202</v>
      </c>
      <c r="E741" s="987" t="s">
        <v>5717</v>
      </c>
      <c r="F741" s="988">
        <v>143839</v>
      </c>
    </row>
    <row r="742" spans="1:6" ht="15" x14ac:dyDescent="0.15">
      <c r="A742" s="988" t="s">
        <v>3197</v>
      </c>
      <c r="B742" s="988" t="s">
        <v>3201</v>
      </c>
      <c r="C742" s="988" t="s">
        <v>3195</v>
      </c>
      <c r="D742" s="988" t="s">
        <v>3200</v>
      </c>
      <c r="E742" s="987" t="s">
        <v>5718</v>
      </c>
      <c r="F742" s="988">
        <v>143847</v>
      </c>
    </row>
    <row r="743" spans="1:6" ht="15" x14ac:dyDescent="0.15">
      <c r="A743" s="988" t="s">
        <v>3197</v>
      </c>
      <c r="B743" s="988" t="s">
        <v>3199</v>
      </c>
      <c r="C743" s="988" t="s">
        <v>3195</v>
      </c>
      <c r="D743" s="988" t="s">
        <v>3198</v>
      </c>
      <c r="E743" s="987" t="s">
        <v>5719</v>
      </c>
      <c r="F743" s="988">
        <v>144011</v>
      </c>
    </row>
    <row r="744" spans="1:6" ht="15" x14ac:dyDescent="0.15">
      <c r="A744" s="988" t="s">
        <v>3197</v>
      </c>
      <c r="B744" s="988" t="s">
        <v>3196</v>
      </c>
      <c r="C744" s="988" t="s">
        <v>3195</v>
      </c>
      <c r="D744" s="988" t="s">
        <v>3194</v>
      </c>
      <c r="E744" s="987" t="s">
        <v>5720</v>
      </c>
      <c r="F744" s="988">
        <v>144029</v>
      </c>
    </row>
    <row r="745" spans="1:6" ht="15" x14ac:dyDescent="0.15">
      <c r="A745" s="985" t="s">
        <v>3137</v>
      </c>
      <c r="B745" s="986"/>
      <c r="C745" s="986" t="s">
        <v>3135</v>
      </c>
      <c r="D745" s="986"/>
      <c r="E745" s="987" t="s">
        <v>3137</v>
      </c>
      <c r="F745" s="985">
        <v>150002</v>
      </c>
    </row>
    <row r="746" spans="1:6" ht="15" x14ac:dyDescent="0.15">
      <c r="A746" s="988" t="s">
        <v>3137</v>
      </c>
      <c r="B746" s="988" t="s">
        <v>3193</v>
      </c>
      <c r="C746" s="988" t="s">
        <v>3135</v>
      </c>
      <c r="D746" s="988" t="s">
        <v>3192</v>
      </c>
      <c r="E746" s="987" t="s">
        <v>5721</v>
      </c>
      <c r="F746" s="988">
        <v>151009</v>
      </c>
    </row>
    <row r="747" spans="1:6" ht="15" x14ac:dyDescent="0.15">
      <c r="A747" s="988" t="s">
        <v>3137</v>
      </c>
      <c r="B747" s="988" t="s">
        <v>3191</v>
      </c>
      <c r="C747" s="988" t="s">
        <v>3135</v>
      </c>
      <c r="D747" s="988" t="s">
        <v>3190</v>
      </c>
      <c r="E747" s="987" t="s">
        <v>5722</v>
      </c>
      <c r="F747" s="988">
        <v>152021</v>
      </c>
    </row>
    <row r="748" spans="1:6" ht="15" x14ac:dyDescent="0.15">
      <c r="A748" s="988" t="s">
        <v>3137</v>
      </c>
      <c r="B748" s="988" t="s">
        <v>3189</v>
      </c>
      <c r="C748" s="988" t="s">
        <v>3135</v>
      </c>
      <c r="D748" s="988" t="s">
        <v>5723</v>
      </c>
      <c r="E748" s="987" t="s">
        <v>5724</v>
      </c>
      <c r="F748" s="988">
        <v>152048</v>
      </c>
    </row>
    <row r="749" spans="1:6" ht="15" x14ac:dyDescent="0.15">
      <c r="A749" s="988" t="s">
        <v>3137</v>
      </c>
      <c r="B749" s="988" t="s">
        <v>3188</v>
      </c>
      <c r="C749" s="988" t="s">
        <v>3135</v>
      </c>
      <c r="D749" s="988" t="s">
        <v>3187</v>
      </c>
      <c r="E749" s="987" t="s">
        <v>5725</v>
      </c>
      <c r="F749" s="988">
        <v>152056</v>
      </c>
    </row>
    <row r="750" spans="1:6" ht="15" x14ac:dyDescent="0.15">
      <c r="A750" s="988" t="s">
        <v>3137</v>
      </c>
      <c r="B750" s="988" t="s">
        <v>3186</v>
      </c>
      <c r="C750" s="988" t="s">
        <v>3135</v>
      </c>
      <c r="D750" s="988" t="s">
        <v>3185</v>
      </c>
      <c r="E750" s="987" t="s">
        <v>5726</v>
      </c>
      <c r="F750" s="988">
        <v>152064</v>
      </c>
    </row>
    <row r="751" spans="1:6" ht="15" x14ac:dyDescent="0.15">
      <c r="A751" s="988" t="s">
        <v>3137</v>
      </c>
      <c r="B751" s="988" t="s">
        <v>3184</v>
      </c>
      <c r="C751" s="988" t="s">
        <v>3135</v>
      </c>
      <c r="D751" s="988" t="s">
        <v>3183</v>
      </c>
      <c r="E751" s="987" t="s">
        <v>5727</v>
      </c>
      <c r="F751" s="988">
        <v>152081</v>
      </c>
    </row>
    <row r="752" spans="1:6" ht="15" x14ac:dyDescent="0.15">
      <c r="A752" s="988" t="s">
        <v>3137</v>
      </c>
      <c r="B752" s="988" t="s">
        <v>3182</v>
      </c>
      <c r="C752" s="988" t="s">
        <v>3135</v>
      </c>
      <c r="D752" s="988" t="s">
        <v>3181</v>
      </c>
      <c r="E752" s="987" t="s">
        <v>5728</v>
      </c>
      <c r="F752" s="988">
        <v>152099</v>
      </c>
    </row>
    <row r="753" spans="1:6" ht="15" x14ac:dyDescent="0.15">
      <c r="A753" s="988" t="s">
        <v>3137</v>
      </c>
      <c r="B753" s="988" t="s">
        <v>3180</v>
      </c>
      <c r="C753" s="988" t="s">
        <v>3135</v>
      </c>
      <c r="D753" s="988" t="s">
        <v>3179</v>
      </c>
      <c r="E753" s="987" t="s">
        <v>5729</v>
      </c>
      <c r="F753" s="988">
        <v>152102</v>
      </c>
    </row>
    <row r="754" spans="1:6" ht="15" x14ac:dyDescent="0.15">
      <c r="A754" s="988" t="s">
        <v>3137</v>
      </c>
      <c r="B754" s="988" t="s">
        <v>3178</v>
      </c>
      <c r="C754" s="988" t="s">
        <v>3135</v>
      </c>
      <c r="D754" s="988" t="s">
        <v>3177</v>
      </c>
      <c r="E754" s="987" t="s">
        <v>5730</v>
      </c>
      <c r="F754" s="988">
        <v>152111</v>
      </c>
    </row>
    <row r="755" spans="1:6" ht="15" x14ac:dyDescent="0.15">
      <c r="A755" s="988" t="s">
        <v>3137</v>
      </c>
      <c r="B755" s="988" t="s">
        <v>3176</v>
      </c>
      <c r="C755" s="988" t="s">
        <v>3135</v>
      </c>
      <c r="D755" s="988" t="s">
        <v>3175</v>
      </c>
      <c r="E755" s="987" t="s">
        <v>5731</v>
      </c>
      <c r="F755" s="988">
        <v>152129</v>
      </c>
    </row>
    <row r="756" spans="1:6" ht="15" x14ac:dyDescent="0.15">
      <c r="A756" s="988" t="s">
        <v>3137</v>
      </c>
      <c r="B756" s="988" t="s">
        <v>3174</v>
      </c>
      <c r="C756" s="988" t="s">
        <v>3135</v>
      </c>
      <c r="D756" s="988" t="s">
        <v>3173</v>
      </c>
      <c r="E756" s="987" t="s">
        <v>5732</v>
      </c>
      <c r="F756" s="988">
        <v>152137</v>
      </c>
    </row>
    <row r="757" spans="1:6" ht="15" x14ac:dyDescent="0.15">
      <c r="A757" s="988" t="s">
        <v>3137</v>
      </c>
      <c r="B757" s="988" t="s">
        <v>3172</v>
      </c>
      <c r="C757" s="988" t="s">
        <v>3135</v>
      </c>
      <c r="D757" s="988" t="s">
        <v>3171</v>
      </c>
      <c r="E757" s="987" t="s">
        <v>5733</v>
      </c>
      <c r="F757" s="988">
        <v>152161</v>
      </c>
    </row>
    <row r="758" spans="1:6" ht="15" x14ac:dyDescent="0.15">
      <c r="A758" s="988" t="s">
        <v>3137</v>
      </c>
      <c r="B758" s="988" t="s">
        <v>3170</v>
      </c>
      <c r="C758" s="988" t="s">
        <v>3135</v>
      </c>
      <c r="D758" s="988" t="s">
        <v>3169</v>
      </c>
      <c r="E758" s="987" t="s">
        <v>5734</v>
      </c>
      <c r="F758" s="988">
        <v>152170</v>
      </c>
    </row>
    <row r="759" spans="1:6" ht="15" x14ac:dyDescent="0.15">
      <c r="A759" s="988" t="s">
        <v>3137</v>
      </c>
      <c r="B759" s="988" t="s">
        <v>3168</v>
      </c>
      <c r="C759" s="988" t="s">
        <v>3135</v>
      </c>
      <c r="D759" s="988" t="s">
        <v>3167</v>
      </c>
      <c r="E759" s="987" t="s">
        <v>5735</v>
      </c>
      <c r="F759" s="988">
        <v>152188</v>
      </c>
    </row>
    <row r="760" spans="1:6" ht="15" x14ac:dyDescent="0.15">
      <c r="A760" s="988" t="s">
        <v>3137</v>
      </c>
      <c r="B760" s="988" t="s">
        <v>3166</v>
      </c>
      <c r="C760" s="988" t="s">
        <v>3135</v>
      </c>
      <c r="D760" s="988" t="s">
        <v>5736</v>
      </c>
      <c r="E760" s="987" t="s">
        <v>5737</v>
      </c>
      <c r="F760" s="988">
        <v>152226</v>
      </c>
    </row>
    <row r="761" spans="1:6" ht="15" x14ac:dyDescent="0.15">
      <c r="A761" s="988" t="s">
        <v>3137</v>
      </c>
      <c r="B761" s="988" t="s">
        <v>3165</v>
      </c>
      <c r="C761" s="988" t="s">
        <v>3135</v>
      </c>
      <c r="D761" s="988" t="s">
        <v>3164</v>
      </c>
      <c r="E761" s="987" t="s">
        <v>5738</v>
      </c>
      <c r="F761" s="988">
        <v>152234</v>
      </c>
    </row>
    <row r="762" spans="1:6" ht="15" x14ac:dyDescent="0.15">
      <c r="A762" s="988" t="s">
        <v>3137</v>
      </c>
      <c r="B762" s="988" t="s">
        <v>3163</v>
      </c>
      <c r="C762" s="988" t="s">
        <v>3135</v>
      </c>
      <c r="D762" s="988" t="s">
        <v>3162</v>
      </c>
      <c r="E762" s="987" t="s">
        <v>5739</v>
      </c>
      <c r="F762" s="988">
        <v>152242</v>
      </c>
    </row>
    <row r="763" spans="1:6" ht="15" x14ac:dyDescent="0.15">
      <c r="A763" s="988" t="s">
        <v>3137</v>
      </c>
      <c r="B763" s="988" t="s">
        <v>3161</v>
      </c>
      <c r="C763" s="988" t="s">
        <v>3135</v>
      </c>
      <c r="D763" s="988" t="s">
        <v>3160</v>
      </c>
      <c r="E763" s="987" t="s">
        <v>5740</v>
      </c>
      <c r="F763" s="988">
        <v>152251</v>
      </c>
    </row>
    <row r="764" spans="1:6" ht="15" x14ac:dyDescent="0.15">
      <c r="A764" s="988" t="s">
        <v>3137</v>
      </c>
      <c r="B764" s="988" t="s">
        <v>3159</v>
      </c>
      <c r="C764" s="988" t="s">
        <v>3135</v>
      </c>
      <c r="D764" s="988" t="s">
        <v>3158</v>
      </c>
      <c r="E764" s="987" t="s">
        <v>5741</v>
      </c>
      <c r="F764" s="988">
        <v>152269</v>
      </c>
    </row>
    <row r="765" spans="1:6" ht="15" x14ac:dyDescent="0.15">
      <c r="A765" s="988" t="s">
        <v>3137</v>
      </c>
      <c r="B765" s="988" t="s">
        <v>3157</v>
      </c>
      <c r="C765" s="988" t="s">
        <v>3135</v>
      </c>
      <c r="D765" s="988" t="s">
        <v>3156</v>
      </c>
      <c r="E765" s="987" t="s">
        <v>5742</v>
      </c>
      <c r="F765" s="988">
        <v>152277</v>
      </c>
    </row>
    <row r="766" spans="1:6" ht="15" x14ac:dyDescent="0.15">
      <c r="A766" s="988" t="s">
        <v>3137</v>
      </c>
      <c r="B766" s="988" t="s">
        <v>3155</v>
      </c>
      <c r="C766" s="988" t="s">
        <v>3135</v>
      </c>
      <c r="D766" s="988" t="s">
        <v>3154</v>
      </c>
      <c r="E766" s="987" t="s">
        <v>5743</v>
      </c>
      <c r="F766" s="988">
        <v>153079</v>
      </c>
    </row>
    <row r="767" spans="1:6" ht="15" x14ac:dyDescent="0.15">
      <c r="A767" s="988" t="s">
        <v>3137</v>
      </c>
      <c r="B767" s="988" t="s">
        <v>3153</v>
      </c>
      <c r="C767" s="988" t="s">
        <v>3135</v>
      </c>
      <c r="D767" s="988" t="s">
        <v>3152</v>
      </c>
      <c r="E767" s="987" t="s">
        <v>5744</v>
      </c>
      <c r="F767" s="988">
        <v>153427</v>
      </c>
    </row>
    <row r="768" spans="1:6" ht="15" x14ac:dyDescent="0.15">
      <c r="A768" s="988" t="s">
        <v>3137</v>
      </c>
      <c r="B768" s="988" t="s">
        <v>3151</v>
      </c>
      <c r="C768" s="988" t="s">
        <v>3135</v>
      </c>
      <c r="D768" s="988" t="s">
        <v>3150</v>
      </c>
      <c r="E768" s="987" t="s">
        <v>5745</v>
      </c>
      <c r="F768" s="988">
        <v>153613</v>
      </c>
    </row>
    <row r="769" spans="1:6" ht="15" x14ac:dyDescent="0.15">
      <c r="A769" s="988" t="s">
        <v>3137</v>
      </c>
      <c r="B769" s="988" t="s">
        <v>3149</v>
      </c>
      <c r="C769" s="988" t="s">
        <v>3135</v>
      </c>
      <c r="D769" s="988" t="s">
        <v>3148</v>
      </c>
      <c r="E769" s="987" t="s">
        <v>5746</v>
      </c>
      <c r="F769" s="988">
        <v>153851</v>
      </c>
    </row>
    <row r="770" spans="1:6" ht="15" x14ac:dyDescent="0.15">
      <c r="A770" s="988" t="s">
        <v>3137</v>
      </c>
      <c r="B770" s="988" t="s">
        <v>3147</v>
      </c>
      <c r="C770" s="988" t="s">
        <v>3135</v>
      </c>
      <c r="D770" s="988" t="s">
        <v>3146</v>
      </c>
      <c r="E770" s="987" t="s">
        <v>5747</v>
      </c>
      <c r="F770" s="988">
        <v>154059</v>
      </c>
    </row>
    <row r="771" spans="1:6" ht="15" x14ac:dyDescent="0.15">
      <c r="A771" s="988" t="s">
        <v>3137</v>
      </c>
      <c r="B771" s="988" t="s">
        <v>3145</v>
      </c>
      <c r="C771" s="988" t="s">
        <v>3135</v>
      </c>
      <c r="D771" s="988" t="s">
        <v>3144</v>
      </c>
      <c r="E771" s="987" t="s">
        <v>5748</v>
      </c>
      <c r="F771" s="988">
        <v>154610</v>
      </c>
    </row>
    <row r="772" spans="1:6" ht="15" x14ac:dyDescent="0.15">
      <c r="A772" s="988" t="s">
        <v>3137</v>
      </c>
      <c r="B772" s="988" t="s">
        <v>3143</v>
      </c>
      <c r="C772" s="988" t="s">
        <v>3135</v>
      </c>
      <c r="D772" s="988" t="s">
        <v>3142</v>
      </c>
      <c r="E772" s="987" t="s">
        <v>5749</v>
      </c>
      <c r="F772" s="988">
        <v>154822</v>
      </c>
    </row>
    <row r="773" spans="1:6" ht="15" x14ac:dyDescent="0.15">
      <c r="A773" s="988" t="s">
        <v>3137</v>
      </c>
      <c r="B773" s="988" t="s">
        <v>3141</v>
      </c>
      <c r="C773" s="988" t="s">
        <v>3135</v>
      </c>
      <c r="D773" s="988" t="s">
        <v>3140</v>
      </c>
      <c r="E773" s="987" t="s">
        <v>5750</v>
      </c>
      <c r="F773" s="988">
        <v>155047</v>
      </c>
    </row>
    <row r="774" spans="1:6" ht="15" x14ac:dyDescent="0.15">
      <c r="A774" s="988" t="s">
        <v>3137</v>
      </c>
      <c r="B774" s="988" t="s">
        <v>3139</v>
      </c>
      <c r="C774" s="988" t="s">
        <v>3135</v>
      </c>
      <c r="D774" s="988" t="s">
        <v>3138</v>
      </c>
      <c r="E774" s="987" t="s">
        <v>5751</v>
      </c>
      <c r="F774" s="988">
        <v>155811</v>
      </c>
    </row>
    <row r="775" spans="1:6" ht="15" x14ac:dyDescent="0.15">
      <c r="A775" s="988" t="s">
        <v>3137</v>
      </c>
      <c r="B775" s="988" t="s">
        <v>3136</v>
      </c>
      <c r="C775" s="988" t="s">
        <v>3135</v>
      </c>
      <c r="D775" s="988" t="s">
        <v>3134</v>
      </c>
      <c r="E775" s="987" t="s">
        <v>5752</v>
      </c>
      <c r="F775" s="988">
        <v>155861</v>
      </c>
    </row>
    <row r="776" spans="1:6" ht="15" x14ac:dyDescent="0.15">
      <c r="A776" s="985" t="s">
        <v>3106</v>
      </c>
      <c r="B776" s="986"/>
      <c r="C776" s="986" t="s">
        <v>3105</v>
      </c>
      <c r="D776" s="986"/>
      <c r="E776" s="987" t="s">
        <v>3106</v>
      </c>
      <c r="F776" s="985">
        <v>160008</v>
      </c>
    </row>
    <row r="777" spans="1:6" ht="15" x14ac:dyDescent="0.15">
      <c r="A777" s="988" t="s">
        <v>3106</v>
      </c>
      <c r="B777" s="988" t="s">
        <v>3133</v>
      </c>
      <c r="C777" s="988" t="s">
        <v>3105</v>
      </c>
      <c r="D777" s="988" t="s">
        <v>3132</v>
      </c>
      <c r="E777" s="987" t="s">
        <v>5753</v>
      </c>
      <c r="F777" s="988">
        <v>162019</v>
      </c>
    </row>
    <row r="778" spans="1:6" ht="15" x14ac:dyDescent="0.15">
      <c r="A778" s="988" t="s">
        <v>3106</v>
      </c>
      <c r="B778" s="988" t="s">
        <v>3131</v>
      </c>
      <c r="C778" s="988" t="s">
        <v>3105</v>
      </c>
      <c r="D778" s="988" t="s">
        <v>3130</v>
      </c>
      <c r="E778" s="987" t="s">
        <v>5754</v>
      </c>
      <c r="F778" s="988">
        <v>162027</v>
      </c>
    </row>
    <row r="779" spans="1:6" ht="15" x14ac:dyDescent="0.15">
      <c r="A779" s="988" t="s">
        <v>3106</v>
      </c>
      <c r="B779" s="988" t="s">
        <v>3129</v>
      </c>
      <c r="C779" s="988" t="s">
        <v>3105</v>
      </c>
      <c r="D779" s="988" t="s">
        <v>3128</v>
      </c>
      <c r="E779" s="987" t="s">
        <v>5755</v>
      </c>
      <c r="F779" s="988">
        <v>162043</v>
      </c>
    </row>
    <row r="780" spans="1:6" ht="15" x14ac:dyDescent="0.15">
      <c r="A780" s="988" t="s">
        <v>3106</v>
      </c>
      <c r="B780" s="988" t="s">
        <v>3127</v>
      </c>
      <c r="C780" s="988" t="s">
        <v>3105</v>
      </c>
      <c r="D780" s="988" t="s">
        <v>3126</v>
      </c>
      <c r="E780" s="987" t="s">
        <v>5756</v>
      </c>
      <c r="F780" s="988">
        <v>162051</v>
      </c>
    </row>
    <row r="781" spans="1:6" ht="15" x14ac:dyDescent="0.15">
      <c r="A781" s="988" t="s">
        <v>3106</v>
      </c>
      <c r="B781" s="988" t="s">
        <v>3125</v>
      </c>
      <c r="C781" s="988" t="s">
        <v>3105</v>
      </c>
      <c r="D781" s="988" t="s">
        <v>3124</v>
      </c>
      <c r="E781" s="987" t="s">
        <v>5757</v>
      </c>
      <c r="F781" s="988">
        <v>162060</v>
      </c>
    </row>
    <row r="782" spans="1:6" ht="15" x14ac:dyDescent="0.15">
      <c r="A782" s="988" t="s">
        <v>3106</v>
      </c>
      <c r="B782" s="988" t="s">
        <v>3123</v>
      </c>
      <c r="C782" s="988" t="s">
        <v>3105</v>
      </c>
      <c r="D782" s="988" t="s">
        <v>3122</v>
      </c>
      <c r="E782" s="987" t="s">
        <v>5758</v>
      </c>
      <c r="F782" s="988">
        <v>162078</v>
      </c>
    </row>
    <row r="783" spans="1:6" ht="15" x14ac:dyDescent="0.15">
      <c r="A783" s="988" t="s">
        <v>3106</v>
      </c>
      <c r="B783" s="988" t="s">
        <v>3121</v>
      </c>
      <c r="C783" s="988" t="s">
        <v>3105</v>
      </c>
      <c r="D783" s="988" t="s">
        <v>3120</v>
      </c>
      <c r="E783" s="987" t="s">
        <v>5759</v>
      </c>
      <c r="F783" s="988">
        <v>162086</v>
      </c>
    </row>
    <row r="784" spans="1:6" ht="15" x14ac:dyDescent="0.15">
      <c r="A784" s="988" t="s">
        <v>3106</v>
      </c>
      <c r="B784" s="988" t="s">
        <v>3119</v>
      </c>
      <c r="C784" s="988" t="s">
        <v>3105</v>
      </c>
      <c r="D784" s="988" t="s">
        <v>3118</v>
      </c>
      <c r="E784" s="987" t="s">
        <v>5760</v>
      </c>
      <c r="F784" s="988">
        <v>162094</v>
      </c>
    </row>
    <row r="785" spans="1:6" ht="15" x14ac:dyDescent="0.15">
      <c r="A785" s="988" t="s">
        <v>3106</v>
      </c>
      <c r="B785" s="988" t="s">
        <v>3117</v>
      </c>
      <c r="C785" s="988" t="s">
        <v>3105</v>
      </c>
      <c r="D785" s="988" t="s">
        <v>3116</v>
      </c>
      <c r="E785" s="987" t="s">
        <v>5761</v>
      </c>
      <c r="F785" s="988">
        <v>162108</v>
      </c>
    </row>
    <row r="786" spans="1:6" ht="15" x14ac:dyDescent="0.15">
      <c r="A786" s="988" t="s">
        <v>3106</v>
      </c>
      <c r="B786" s="988" t="s">
        <v>3115</v>
      </c>
      <c r="C786" s="988" t="s">
        <v>3105</v>
      </c>
      <c r="D786" s="988" t="s">
        <v>3114</v>
      </c>
      <c r="E786" s="987" t="s">
        <v>5762</v>
      </c>
      <c r="F786" s="988">
        <v>162116</v>
      </c>
    </row>
    <row r="787" spans="1:6" ht="15" x14ac:dyDescent="0.15">
      <c r="A787" s="988" t="s">
        <v>3106</v>
      </c>
      <c r="B787" s="988" t="s">
        <v>3113</v>
      </c>
      <c r="C787" s="988" t="s">
        <v>3105</v>
      </c>
      <c r="D787" s="988" t="s">
        <v>3112</v>
      </c>
      <c r="E787" s="987" t="s">
        <v>5763</v>
      </c>
      <c r="F787" s="988">
        <v>163210</v>
      </c>
    </row>
    <row r="788" spans="1:6" ht="15" x14ac:dyDescent="0.15">
      <c r="A788" s="988" t="s">
        <v>3106</v>
      </c>
      <c r="B788" s="988" t="s">
        <v>3111</v>
      </c>
      <c r="C788" s="988" t="s">
        <v>3105</v>
      </c>
      <c r="D788" s="988" t="s">
        <v>3110</v>
      </c>
      <c r="E788" s="987" t="s">
        <v>5764</v>
      </c>
      <c r="F788" s="988">
        <v>163228</v>
      </c>
    </row>
    <row r="789" spans="1:6" ht="15" x14ac:dyDescent="0.15">
      <c r="A789" s="988" t="s">
        <v>3106</v>
      </c>
      <c r="B789" s="988" t="s">
        <v>3109</v>
      </c>
      <c r="C789" s="988" t="s">
        <v>3105</v>
      </c>
      <c r="D789" s="988" t="s">
        <v>3108</v>
      </c>
      <c r="E789" s="987" t="s">
        <v>5765</v>
      </c>
      <c r="F789" s="988">
        <v>163236</v>
      </c>
    </row>
    <row r="790" spans="1:6" ht="15" x14ac:dyDescent="0.15">
      <c r="A790" s="988" t="s">
        <v>3106</v>
      </c>
      <c r="B790" s="988" t="s">
        <v>3107</v>
      </c>
      <c r="C790" s="988" t="s">
        <v>3105</v>
      </c>
      <c r="D790" s="988" t="s">
        <v>5766</v>
      </c>
      <c r="E790" s="987" t="s">
        <v>5767</v>
      </c>
      <c r="F790" s="988">
        <v>163422</v>
      </c>
    </row>
    <row r="791" spans="1:6" ht="15" x14ac:dyDescent="0.15">
      <c r="A791" s="988" t="s">
        <v>3106</v>
      </c>
      <c r="B791" s="988" t="s">
        <v>2539</v>
      </c>
      <c r="C791" s="988" t="s">
        <v>3105</v>
      </c>
      <c r="D791" s="988" t="s">
        <v>3104</v>
      </c>
      <c r="E791" s="987" t="s">
        <v>5768</v>
      </c>
      <c r="F791" s="988">
        <v>163431</v>
      </c>
    </row>
    <row r="792" spans="1:6" ht="15" x14ac:dyDescent="0.15">
      <c r="A792" s="985" t="s">
        <v>3067</v>
      </c>
      <c r="B792" s="986"/>
      <c r="C792" s="986" t="s">
        <v>3065</v>
      </c>
      <c r="D792" s="986"/>
      <c r="E792" s="987" t="s">
        <v>3067</v>
      </c>
      <c r="F792" s="985">
        <v>170003</v>
      </c>
    </row>
    <row r="793" spans="1:6" ht="15" x14ac:dyDescent="0.15">
      <c r="A793" s="988" t="s">
        <v>3067</v>
      </c>
      <c r="B793" s="988" t="s">
        <v>3103</v>
      </c>
      <c r="C793" s="988" t="s">
        <v>3065</v>
      </c>
      <c r="D793" s="988" t="s">
        <v>3102</v>
      </c>
      <c r="E793" s="987" t="s">
        <v>5769</v>
      </c>
      <c r="F793" s="988">
        <v>172014</v>
      </c>
    </row>
    <row r="794" spans="1:6" ht="15" x14ac:dyDescent="0.15">
      <c r="A794" s="988" t="s">
        <v>3067</v>
      </c>
      <c r="B794" s="988" t="s">
        <v>3101</v>
      </c>
      <c r="C794" s="988" t="s">
        <v>3065</v>
      </c>
      <c r="D794" s="988" t="s">
        <v>3100</v>
      </c>
      <c r="E794" s="987" t="s">
        <v>5770</v>
      </c>
      <c r="F794" s="988">
        <v>172022</v>
      </c>
    </row>
    <row r="795" spans="1:6" ht="15" x14ac:dyDescent="0.15">
      <c r="A795" s="988" t="s">
        <v>3067</v>
      </c>
      <c r="B795" s="988" t="s">
        <v>3099</v>
      </c>
      <c r="C795" s="988" t="s">
        <v>3065</v>
      </c>
      <c r="D795" s="988" t="s">
        <v>3098</v>
      </c>
      <c r="E795" s="987" t="s">
        <v>5771</v>
      </c>
      <c r="F795" s="988">
        <v>172031</v>
      </c>
    </row>
    <row r="796" spans="1:6" ht="15" x14ac:dyDescent="0.15">
      <c r="A796" s="988" t="s">
        <v>3067</v>
      </c>
      <c r="B796" s="988" t="s">
        <v>3097</v>
      </c>
      <c r="C796" s="988" t="s">
        <v>3065</v>
      </c>
      <c r="D796" s="988" t="s">
        <v>3096</v>
      </c>
      <c r="E796" s="987" t="s">
        <v>5772</v>
      </c>
      <c r="F796" s="988">
        <v>172049</v>
      </c>
    </row>
    <row r="797" spans="1:6" ht="15" x14ac:dyDescent="0.15">
      <c r="A797" s="988" t="s">
        <v>3067</v>
      </c>
      <c r="B797" s="988" t="s">
        <v>3095</v>
      </c>
      <c r="C797" s="988" t="s">
        <v>3065</v>
      </c>
      <c r="D797" s="988" t="s">
        <v>3094</v>
      </c>
      <c r="E797" s="987" t="s">
        <v>5773</v>
      </c>
      <c r="F797" s="988">
        <v>172057</v>
      </c>
    </row>
    <row r="798" spans="1:6" ht="15" x14ac:dyDescent="0.15">
      <c r="A798" s="988" t="s">
        <v>3067</v>
      </c>
      <c r="B798" s="988" t="s">
        <v>3093</v>
      </c>
      <c r="C798" s="988" t="s">
        <v>3065</v>
      </c>
      <c r="D798" s="988" t="s">
        <v>3092</v>
      </c>
      <c r="E798" s="987" t="s">
        <v>5774</v>
      </c>
      <c r="F798" s="988">
        <v>172065</v>
      </c>
    </row>
    <row r="799" spans="1:6" ht="15" x14ac:dyDescent="0.15">
      <c r="A799" s="988" t="s">
        <v>3067</v>
      </c>
      <c r="B799" s="988" t="s">
        <v>3091</v>
      </c>
      <c r="C799" s="988" t="s">
        <v>3065</v>
      </c>
      <c r="D799" s="988" t="s">
        <v>3090</v>
      </c>
      <c r="E799" s="987" t="s">
        <v>5775</v>
      </c>
      <c r="F799" s="988">
        <v>172073</v>
      </c>
    </row>
    <row r="800" spans="1:6" ht="15" x14ac:dyDescent="0.15">
      <c r="A800" s="988" t="s">
        <v>3067</v>
      </c>
      <c r="B800" s="988" t="s">
        <v>3089</v>
      </c>
      <c r="C800" s="988" t="s">
        <v>3065</v>
      </c>
      <c r="D800" s="988" t="s">
        <v>3088</v>
      </c>
      <c r="E800" s="987" t="s">
        <v>5776</v>
      </c>
      <c r="F800" s="988">
        <v>172090</v>
      </c>
    </row>
    <row r="801" spans="1:6" ht="15" x14ac:dyDescent="0.15">
      <c r="A801" s="988" t="s">
        <v>3067</v>
      </c>
      <c r="B801" s="988" t="s">
        <v>3087</v>
      </c>
      <c r="C801" s="988" t="s">
        <v>3065</v>
      </c>
      <c r="D801" s="988" t="s">
        <v>3086</v>
      </c>
      <c r="E801" s="987" t="s">
        <v>5777</v>
      </c>
      <c r="F801" s="988">
        <v>172103</v>
      </c>
    </row>
    <row r="802" spans="1:6" ht="15" x14ac:dyDescent="0.15">
      <c r="A802" s="988" t="s">
        <v>3067</v>
      </c>
      <c r="B802" s="988" t="s">
        <v>3085</v>
      </c>
      <c r="C802" s="988" t="s">
        <v>3065</v>
      </c>
      <c r="D802" s="988" t="s">
        <v>3084</v>
      </c>
      <c r="E802" s="987" t="s">
        <v>5778</v>
      </c>
      <c r="F802" s="988">
        <v>172111</v>
      </c>
    </row>
    <row r="803" spans="1:6" ht="15" x14ac:dyDescent="0.15">
      <c r="A803" s="988" t="s">
        <v>3067</v>
      </c>
      <c r="B803" s="988" t="s">
        <v>3083</v>
      </c>
      <c r="C803" s="988" t="s">
        <v>3065</v>
      </c>
      <c r="D803" s="988" t="s">
        <v>3082</v>
      </c>
      <c r="E803" s="987" t="s">
        <v>5779</v>
      </c>
      <c r="F803" s="988">
        <v>172120</v>
      </c>
    </row>
    <row r="804" spans="1:6" ht="15" x14ac:dyDescent="0.15">
      <c r="A804" s="988" t="s">
        <v>3067</v>
      </c>
      <c r="B804" s="988" t="s">
        <v>3081</v>
      </c>
      <c r="C804" s="988" t="s">
        <v>3065</v>
      </c>
      <c r="D804" s="988" t="s">
        <v>3080</v>
      </c>
      <c r="E804" s="987" t="s">
        <v>5780</v>
      </c>
      <c r="F804" s="988">
        <v>173240</v>
      </c>
    </row>
    <row r="805" spans="1:6" ht="15" x14ac:dyDescent="0.15">
      <c r="A805" s="988" t="s">
        <v>3067</v>
      </c>
      <c r="B805" s="988" t="s">
        <v>3079</v>
      </c>
      <c r="C805" s="988" t="s">
        <v>3065</v>
      </c>
      <c r="D805" s="988" t="s">
        <v>3078</v>
      </c>
      <c r="E805" s="987" t="s">
        <v>5781</v>
      </c>
      <c r="F805" s="988">
        <v>173614</v>
      </c>
    </row>
    <row r="806" spans="1:6" ht="15" x14ac:dyDescent="0.15">
      <c r="A806" s="988" t="s">
        <v>3067</v>
      </c>
      <c r="B806" s="988" t="s">
        <v>3077</v>
      </c>
      <c r="C806" s="988" t="s">
        <v>3065</v>
      </c>
      <c r="D806" s="988" t="s">
        <v>3076</v>
      </c>
      <c r="E806" s="987" t="s">
        <v>5782</v>
      </c>
      <c r="F806" s="988">
        <v>173657</v>
      </c>
    </row>
    <row r="807" spans="1:6" ht="15" x14ac:dyDescent="0.15">
      <c r="A807" s="988" t="s">
        <v>3067</v>
      </c>
      <c r="B807" s="988" t="s">
        <v>3075</v>
      </c>
      <c r="C807" s="988" t="s">
        <v>3065</v>
      </c>
      <c r="D807" s="988" t="s">
        <v>3074</v>
      </c>
      <c r="E807" s="987" t="s">
        <v>5783</v>
      </c>
      <c r="F807" s="988">
        <v>173843</v>
      </c>
    </row>
    <row r="808" spans="1:6" ht="15" x14ac:dyDescent="0.15">
      <c r="A808" s="988" t="s">
        <v>3067</v>
      </c>
      <c r="B808" s="988" t="s">
        <v>3073</v>
      </c>
      <c r="C808" s="988" t="s">
        <v>3065</v>
      </c>
      <c r="D808" s="988" t="s">
        <v>3072</v>
      </c>
      <c r="E808" s="987" t="s">
        <v>5784</v>
      </c>
      <c r="F808" s="988">
        <v>173860</v>
      </c>
    </row>
    <row r="809" spans="1:6" ht="15" x14ac:dyDescent="0.15">
      <c r="A809" s="988" t="s">
        <v>3067</v>
      </c>
      <c r="B809" s="988" t="s">
        <v>3071</v>
      </c>
      <c r="C809" s="988" t="s">
        <v>3065</v>
      </c>
      <c r="D809" s="988" t="s">
        <v>3070</v>
      </c>
      <c r="E809" s="987" t="s">
        <v>5785</v>
      </c>
      <c r="F809" s="988">
        <v>174076</v>
      </c>
    </row>
    <row r="810" spans="1:6" ht="15" x14ac:dyDescent="0.15">
      <c r="A810" s="988" t="s">
        <v>3067</v>
      </c>
      <c r="B810" s="988" t="s">
        <v>3069</v>
      </c>
      <c r="C810" s="988" t="s">
        <v>3065</v>
      </c>
      <c r="D810" s="988" t="s">
        <v>3068</v>
      </c>
      <c r="E810" s="987" t="s">
        <v>5786</v>
      </c>
      <c r="F810" s="988">
        <v>174611</v>
      </c>
    </row>
    <row r="811" spans="1:6" ht="15" x14ac:dyDescent="0.15">
      <c r="A811" s="988" t="s">
        <v>3067</v>
      </c>
      <c r="B811" s="988" t="s">
        <v>3066</v>
      </c>
      <c r="C811" s="988" t="s">
        <v>3065</v>
      </c>
      <c r="D811" s="988" t="s">
        <v>3064</v>
      </c>
      <c r="E811" s="987" t="s">
        <v>5787</v>
      </c>
      <c r="F811" s="988">
        <v>174637</v>
      </c>
    </row>
    <row r="812" spans="1:6" ht="15" x14ac:dyDescent="0.15">
      <c r="A812" s="985" t="s">
        <v>3036</v>
      </c>
      <c r="B812" s="986"/>
      <c r="C812" s="986" t="s">
        <v>3034</v>
      </c>
      <c r="D812" s="986"/>
      <c r="E812" s="987" t="s">
        <v>3036</v>
      </c>
      <c r="F812" s="985">
        <v>180009</v>
      </c>
    </row>
    <row r="813" spans="1:6" ht="15" x14ac:dyDescent="0.15">
      <c r="A813" s="988" t="s">
        <v>3036</v>
      </c>
      <c r="B813" s="988" t="s">
        <v>3063</v>
      </c>
      <c r="C813" s="988" t="s">
        <v>3034</v>
      </c>
      <c r="D813" s="988" t="s">
        <v>3062</v>
      </c>
      <c r="E813" s="987" t="s">
        <v>5788</v>
      </c>
      <c r="F813" s="988">
        <v>182010</v>
      </c>
    </row>
    <row r="814" spans="1:6" ht="15" x14ac:dyDescent="0.15">
      <c r="A814" s="988" t="s">
        <v>3036</v>
      </c>
      <c r="B814" s="988" t="s">
        <v>3061</v>
      </c>
      <c r="C814" s="988" t="s">
        <v>3034</v>
      </c>
      <c r="D814" s="988" t="s">
        <v>3060</v>
      </c>
      <c r="E814" s="987" t="s">
        <v>5789</v>
      </c>
      <c r="F814" s="988">
        <v>182028</v>
      </c>
    </row>
    <row r="815" spans="1:6" ht="15" x14ac:dyDescent="0.15">
      <c r="A815" s="988" t="s">
        <v>3036</v>
      </c>
      <c r="B815" s="988" t="s">
        <v>3059</v>
      </c>
      <c r="C815" s="988" t="s">
        <v>3034</v>
      </c>
      <c r="D815" s="988" t="s">
        <v>3058</v>
      </c>
      <c r="E815" s="987" t="s">
        <v>5790</v>
      </c>
      <c r="F815" s="988">
        <v>182044</v>
      </c>
    </row>
    <row r="816" spans="1:6" ht="15" x14ac:dyDescent="0.15">
      <c r="A816" s="988" t="s">
        <v>3036</v>
      </c>
      <c r="B816" s="988" t="s">
        <v>3057</v>
      </c>
      <c r="C816" s="988" t="s">
        <v>3034</v>
      </c>
      <c r="D816" s="988" t="s">
        <v>3056</v>
      </c>
      <c r="E816" s="987" t="s">
        <v>5791</v>
      </c>
      <c r="F816" s="988">
        <v>182052</v>
      </c>
    </row>
    <row r="817" spans="1:6" ht="15" x14ac:dyDescent="0.15">
      <c r="A817" s="988" t="s">
        <v>3036</v>
      </c>
      <c r="B817" s="988" t="s">
        <v>3055</v>
      </c>
      <c r="C817" s="988" t="s">
        <v>3034</v>
      </c>
      <c r="D817" s="988" t="s">
        <v>3054</v>
      </c>
      <c r="E817" s="987" t="s">
        <v>5792</v>
      </c>
      <c r="F817" s="988">
        <v>182061</v>
      </c>
    </row>
    <row r="818" spans="1:6" ht="15" x14ac:dyDescent="0.15">
      <c r="A818" s="988" t="s">
        <v>3036</v>
      </c>
      <c r="B818" s="988" t="s">
        <v>3053</v>
      </c>
      <c r="C818" s="988" t="s">
        <v>3034</v>
      </c>
      <c r="D818" s="988" t="s">
        <v>3052</v>
      </c>
      <c r="E818" s="987" t="s">
        <v>5793</v>
      </c>
      <c r="F818" s="988">
        <v>182079</v>
      </c>
    </row>
    <row r="819" spans="1:6" ht="15" x14ac:dyDescent="0.15">
      <c r="A819" s="988" t="s">
        <v>3036</v>
      </c>
      <c r="B819" s="988" t="s">
        <v>3051</v>
      </c>
      <c r="C819" s="988" t="s">
        <v>3034</v>
      </c>
      <c r="D819" s="988" t="s">
        <v>3050</v>
      </c>
      <c r="E819" s="987" t="s">
        <v>5794</v>
      </c>
      <c r="F819" s="988">
        <v>182087</v>
      </c>
    </row>
    <row r="820" spans="1:6" ht="15" x14ac:dyDescent="0.15">
      <c r="A820" s="988" t="s">
        <v>3036</v>
      </c>
      <c r="B820" s="988" t="s">
        <v>3049</v>
      </c>
      <c r="C820" s="988" t="s">
        <v>3034</v>
      </c>
      <c r="D820" s="988" t="s">
        <v>3048</v>
      </c>
      <c r="E820" s="987" t="s">
        <v>5795</v>
      </c>
      <c r="F820" s="988">
        <v>182095</v>
      </c>
    </row>
    <row r="821" spans="1:6" ht="15" x14ac:dyDescent="0.15">
      <c r="A821" s="988" t="s">
        <v>3036</v>
      </c>
      <c r="B821" s="988" t="s">
        <v>3047</v>
      </c>
      <c r="C821" s="988" t="s">
        <v>3034</v>
      </c>
      <c r="D821" s="988" t="s">
        <v>2424</v>
      </c>
      <c r="E821" s="987" t="s">
        <v>5796</v>
      </c>
      <c r="F821" s="988">
        <v>182109</v>
      </c>
    </row>
    <row r="822" spans="1:6" ht="15" x14ac:dyDescent="0.15">
      <c r="A822" s="988" t="s">
        <v>3036</v>
      </c>
      <c r="B822" s="988" t="s">
        <v>3046</v>
      </c>
      <c r="C822" s="988" t="s">
        <v>3034</v>
      </c>
      <c r="D822" s="988" t="s">
        <v>3045</v>
      </c>
      <c r="E822" s="987" t="s">
        <v>5797</v>
      </c>
      <c r="F822" s="988">
        <v>183229</v>
      </c>
    </row>
    <row r="823" spans="1:6" ht="15" x14ac:dyDescent="0.15">
      <c r="A823" s="988" t="s">
        <v>3036</v>
      </c>
      <c r="B823" s="988" t="s">
        <v>2769</v>
      </c>
      <c r="C823" s="988" t="s">
        <v>3034</v>
      </c>
      <c r="D823" s="988" t="s">
        <v>2768</v>
      </c>
      <c r="E823" s="987" t="s">
        <v>5798</v>
      </c>
      <c r="F823" s="988">
        <v>183822</v>
      </c>
    </row>
    <row r="824" spans="1:6" ht="15" x14ac:dyDescent="0.15">
      <c r="A824" s="988" t="s">
        <v>3036</v>
      </c>
      <c r="B824" s="988" t="s">
        <v>3044</v>
      </c>
      <c r="C824" s="988" t="s">
        <v>3034</v>
      </c>
      <c r="D824" s="988" t="s">
        <v>3043</v>
      </c>
      <c r="E824" s="987" t="s">
        <v>5799</v>
      </c>
      <c r="F824" s="988">
        <v>184047</v>
      </c>
    </row>
    <row r="825" spans="1:6" ht="15" x14ac:dyDescent="0.15">
      <c r="A825" s="988" t="s">
        <v>3036</v>
      </c>
      <c r="B825" s="988" t="s">
        <v>3042</v>
      </c>
      <c r="C825" s="988" t="s">
        <v>3034</v>
      </c>
      <c r="D825" s="988" t="s">
        <v>3041</v>
      </c>
      <c r="E825" s="987" t="s">
        <v>5800</v>
      </c>
      <c r="F825" s="988">
        <v>184233</v>
      </c>
    </row>
    <row r="826" spans="1:6" ht="15" x14ac:dyDescent="0.15">
      <c r="A826" s="988" t="s">
        <v>3036</v>
      </c>
      <c r="B826" s="988" t="s">
        <v>2153</v>
      </c>
      <c r="C826" s="988" t="s">
        <v>3034</v>
      </c>
      <c r="D826" s="988" t="s">
        <v>2152</v>
      </c>
      <c r="E826" s="987" t="s">
        <v>5801</v>
      </c>
      <c r="F826" s="988">
        <v>184420</v>
      </c>
    </row>
    <row r="827" spans="1:6" ht="15" x14ac:dyDescent="0.15">
      <c r="A827" s="988" t="s">
        <v>3036</v>
      </c>
      <c r="B827" s="988" t="s">
        <v>3040</v>
      </c>
      <c r="C827" s="988" t="s">
        <v>3034</v>
      </c>
      <c r="D827" s="988" t="s">
        <v>3039</v>
      </c>
      <c r="E827" s="987" t="s">
        <v>5802</v>
      </c>
      <c r="F827" s="988">
        <v>184811</v>
      </c>
    </row>
    <row r="828" spans="1:6" ht="15" x14ac:dyDescent="0.15">
      <c r="A828" s="988" t="s">
        <v>3036</v>
      </c>
      <c r="B828" s="988" t="s">
        <v>3038</v>
      </c>
      <c r="C828" s="988" t="s">
        <v>3034</v>
      </c>
      <c r="D828" s="988" t="s">
        <v>3037</v>
      </c>
      <c r="E828" s="987" t="s">
        <v>5803</v>
      </c>
      <c r="F828" s="988">
        <v>184837</v>
      </c>
    </row>
    <row r="829" spans="1:6" ht="15" x14ac:dyDescent="0.15">
      <c r="A829" s="988" t="s">
        <v>3036</v>
      </c>
      <c r="B829" s="988" t="s">
        <v>3035</v>
      </c>
      <c r="C829" s="988" t="s">
        <v>3034</v>
      </c>
      <c r="D829" s="988" t="s">
        <v>2113</v>
      </c>
      <c r="E829" s="987" t="s">
        <v>5804</v>
      </c>
      <c r="F829" s="988">
        <v>185019</v>
      </c>
    </row>
    <row r="830" spans="1:6" ht="15" x14ac:dyDescent="0.15">
      <c r="A830" s="985" t="s">
        <v>2983</v>
      </c>
      <c r="B830" s="986"/>
      <c r="C830" s="986" t="s">
        <v>2981</v>
      </c>
      <c r="D830" s="986"/>
      <c r="E830" s="987" t="s">
        <v>2983</v>
      </c>
      <c r="F830" s="985">
        <v>190004</v>
      </c>
    </row>
    <row r="831" spans="1:6" ht="15" x14ac:dyDescent="0.15">
      <c r="A831" s="988" t="s">
        <v>2983</v>
      </c>
      <c r="B831" s="988" t="s">
        <v>3033</v>
      </c>
      <c r="C831" s="988" t="s">
        <v>2981</v>
      </c>
      <c r="D831" s="988" t="s">
        <v>3032</v>
      </c>
      <c r="E831" s="987" t="s">
        <v>5805</v>
      </c>
      <c r="F831" s="988">
        <v>192015</v>
      </c>
    </row>
    <row r="832" spans="1:6" ht="15" x14ac:dyDescent="0.15">
      <c r="A832" s="988" t="s">
        <v>2983</v>
      </c>
      <c r="B832" s="988" t="s">
        <v>3031</v>
      </c>
      <c r="C832" s="988" t="s">
        <v>2981</v>
      </c>
      <c r="D832" s="988" t="s">
        <v>3030</v>
      </c>
      <c r="E832" s="987" t="s">
        <v>5806</v>
      </c>
      <c r="F832" s="988">
        <v>192023</v>
      </c>
    </row>
    <row r="833" spans="1:6" ht="15" x14ac:dyDescent="0.15">
      <c r="A833" s="988" t="s">
        <v>2983</v>
      </c>
      <c r="B833" s="988" t="s">
        <v>3029</v>
      </c>
      <c r="C833" s="988" t="s">
        <v>2981</v>
      </c>
      <c r="D833" s="988" t="s">
        <v>3028</v>
      </c>
      <c r="E833" s="987" t="s">
        <v>5807</v>
      </c>
      <c r="F833" s="988">
        <v>192040</v>
      </c>
    </row>
    <row r="834" spans="1:6" ht="15" x14ac:dyDescent="0.15">
      <c r="A834" s="988" t="s">
        <v>2983</v>
      </c>
      <c r="B834" s="988" t="s">
        <v>3027</v>
      </c>
      <c r="C834" s="988" t="s">
        <v>2981</v>
      </c>
      <c r="D834" s="988" t="s">
        <v>3026</v>
      </c>
      <c r="E834" s="987" t="s">
        <v>5808</v>
      </c>
      <c r="F834" s="988">
        <v>192058</v>
      </c>
    </row>
    <row r="835" spans="1:6" ht="15" x14ac:dyDescent="0.15">
      <c r="A835" s="988" t="s">
        <v>2983</v>
      </c>
      <c r="B835" s="988" t="s">
        <v>3025</v>
      </c>
      <c r="C835" s="988" t="s">
        <v>2981</v>
      </c>
      <c r="D835" s="988" t="s">
        <v>3024</v>
      </c>
      <c r="E835" s="987" t="s">
        <v>5809</v>
      </c>
      <c r="F835" s="988">
        <v>192066</v>
      </c>
    </row>
    <row r="836" spans="1:6" ht="15" x14ac:dyDescent="0.15">
      <c r="A836" s="988" t="s">
        <v>2983</v>
      </c>
      <c r="B836" s="988" t="s">
        <v>3023</v>
      </c>
      <c r="C836" s="988" t="s">
        <v>2981</v>
      </c>
      <c r="D836" s="988" t="s">
        <v>3022</v>
      </c>
      <c r="E836" s="987" t="s">
        <v>5810</v>
      </c>
      <c r="F836" s="988">
        <v>192074</v>
      </c>
    </row>
    <row r="837" spans="1:6" ht="15" x14ac:dyDescent="0.15">
      <c r="A837" s="988" t="s">
        <v>2983</v>
      </c>
      <c r="B837" s="988" t="s">
        <v>3021</v>
      </c>
      <c r="C837" s="988" t="s">
        <v>2981</v>
      </c>
      <c r="D837" s="988" t="s">
        <v>3020</v>
      </c>
      <c r="E837" s="987" t="s">
        <v>5811</v>
      </c>
      <c r="F837" s="988">
        <v>192082</v>
      </c>
    </row>
    <row r="838" spans="1:6" ht="15" x14ac:dyDescent="0.15">
      <c r="A838" s="988" t="s">
        <v>2983</v>
      </c>
      <c r="B838" s="988" t="s">
        <v>3019</v>
      </c>
      <c r="C838" s="988" t="s">
        <v>2981</v>
      </c>
      <c r="D838" s="988" t="s">
        <v>3018</v>
      </c>
      <c r="E838" s="987" t="s">
        <v>5812</v>
      </c>
      <c r="F838" s="988">
        <v>192091</v>
      </c>
    </row>
    <row r="839" spans="1:6" ht="15" x14ac:dyDescent="0.15">
      <c r="A839" s="988" t="s">
        <v>2983</v>
      </c>
      <c r="B839" s="988" t="s">
        <v>3017</v>
      </c>
      <c r="C839" s="988" t="s">
        <v>2981</v>
      </c>
      <c r="D839" s="988" t="s">
        <v>3016</v>
      </c>
      <c r="E839" s="987" t="s">
        <v>5813</v>
      </c>
      <c r="F839" s="988">
        <v>192104</v>
      </c>
    </row>
    <row r="840" spans="1:6" ht="15" x14ac:dyDescent="0.15">
      <c r="A840" s="988" t="s">
        <v>2983</v>
      </c>
      <c r="B840" s="988" t="s">
        <v>3015</v>
      </c>
      <c r="C840" s="988" t="s">
        <v>2981</v>
      </c>
      <c r="D840" s="988" t="s">
        <v>3014</v>
      </c>
      <c r="E840" s="987" t="s">
        <v>5814</v>
      </c>
      <c r="F840" s="988">
        <v>192112</v>
      </c>
    </row>
    <row r="841" spans="1:6" ht="15" x14ac:dyDescent="0.15">
      <c r="A841" s="988" t="s">
        <v>2983</v>
      </c>
      <c r="B841" s="988" t="s">
        <v>3013</v>
      </c>
      <c r="C841" s="988" t="s">
        <v>2981</v>
      </c>
      <c r="D841" s="988" t="s">
        <v>3012</v>
      </c>
      <c r="E841" s="987" t="s">
        <v>5815</v>
      </c>
      <c r="F841" s="988">
        <v>192121</v>
      </c>
    </row>
    <row r="842" spans="1:6" ht="15" x14ac:dyDescent="0.15">
      <c r="A842" s="988" t="s">
        <v>2983</v>
      </c>
      <c r="B842" s="988" t="s">
        <v>3011</v>
      </c>
      <c r="C842" s="988" t="s">
        <v>2981</v>
      </c>
      <c r="D842" s="988" t="s">
        <v>3010</v>
      </c>
      <c r="E842" s="987" t="s">
        <v>5816</v>
      </c>
      <c r="F842" s="988">
        <v>192139</v>
      </c>
    </row>
    <row r="843" spans="1:6" ht="15" x14ac:dyDescent="0.15">
      <c r="A843" s="988" t="s">
        <v>2983</v>
      </c>
      <c r="B843" s="988" t="s">
        <v>3009</v>
      </c>
      <c r="C843" s="988" t="s">
        <v>2981</v>
      </c>
      <c r="D843" s="988" t="s">
        <v>3008</v>
      </c>
      <c r="E843" s="987" t="s">
        <v>5817</v>
      </c>
      <c r="F843" s="988">
        <v>192147</v>
      </c>
    </row>
    <row r="844" spans="1:6" ht="15" x14ac:dyDescent="0.15">
      <c r="A844" s="988" t="s">
        <v>2983</v>
      </c>
      <c r="B844" s="988" t="s">
        <v>3007</v>
      </c>
      <c r="C844" s="988" t="s">
        <v>2981</v>
      </c>
      <c r="D844" s="988" t="s">
        <v>3006</v>
      </c>
      <c r="E844" s="987" t="s">
        <v>5818</v>
      </c>
      <c r="F844" s="988">
        <v>193461</v>
      </c>
    </row>
    <row r="845" spans="1:6" ht="15" x14ac:dyDescent="0.15">
      <c r="A845" s="988" t="s">
        <v>2983</v>
      </c>
      <c r="B845" s="988" t="s">
        <v>3005</v>
      </c>
      <c r="C845" s="988" t="s">
        <v>2981</v>
      </c>
      <c r="D845" s="988" t="s">
        <v>3004</v>
      </c>
      <c r="E845" s="987" t="s">
        <v>5819</v>
      </c>
      <c r="F845" s="988">
        <v>193640</v>
      </c>
    </row>
    <row r="846" spans="1:6" ht="15" x14ac:dyDescent="0.15">
      <c r="A846" s="988" t="s">
        <v>2983</v>
      </c>
      <c r="B846" s="988" t="s">
        <v>3003</v>
      </c>
      <c r="C846" s="988" t="s">
        <v>2981</v>
      </c>
      <c r="D846" s="988" t="s">
        <v>3002</v>
      </c>
      <c r="E846" s="987" t="s">
        <v>5820</v>
      </c>
      <c r="F846" s="988">
        <v>193658</v>
      </c>
    </row>
    <row r="847" spans="1:6" ht="15" x14ac:dyDescent="0.15">
      <c r="A847" s="988" t="s">
        <v>2983</v>
      </c>
      <c r="B847" s="988" t="s">
        <v>2097</v>
      </c>
      <c r="C847" s="988" t="s">
        <v>2981</v>
      </c>
      <c r="D847" s="988" t="s">
        <v>2096</v>
      </c>
      <c r="E847" s="987" t="s">
        <v>5821</v>
      </c>
      <c r="F847" s="988">
        <v>193666</v>
      </c>
    </row>
    <row r="848" spans="1:6" ht="15" x14ac:dyDescent="0.15">
      <c r="A848" s="988" t="s">
        <v>2983</v>
      </c>
      <c r="B848" s="988" t="s">
        <v>3001</v>
      </c>
      <c r="C848" s="988" t="s">
        <v>2981</v>
      </c>
      <c r="D848" s="988" t="s">
        <v>3000</v>
      </c>
      <c r="E848" s="987" t="s">
        <v>5822</v>
      </c>
      <c r="F848" s="988">
        <v>193682</v>
      </c>
    </row>
    <row r="849" spans="1:6" ht="15" x14ac:dyDescent="0.15">
      <c r="A849" s="988" t="s">
        <v>2983</v>
      </c>
      <c r="B849" s="988" t="s">
        <v>2999</v>
      </c>
      <c r="C849" s="988" t="s">
        <v>2981</v>
      </c>
      <c r="D849" s="988" t="s">
        <v>2998</v>
      </c>
      <c r="E849" s="987" t="s">
        <v>5823</v>
      </c>
      <c r="F849" s="988">
        <v>193844</v>
      </c>
    </row>
    <row r="850" spans="1:6" ht="15" x14ac:dyDescent="0.15">
      <c r="A850" s="988" t="s">
        <v>2983</v>
      </c>
      <c r="B850" s="988" t="s">
        <v>2997</v>
      </c>
      <c r="C850" s="988" t="s">
        <v>2981</v>
      </c>
      <c r="D850" s="988" t="s">
        <v>2996</v>
      </c>
      <c r="E850" s="987" t="s">
        <v>5824</v>
      </c>
      <c r="F850" s="988">
        <v>194221</v>
      </c>
    </row>
    <row r="851" spans="1:6" ht="15" x14ac:dyDescent="0.15">
      <c r="A851" s="988" t="s">
        <v>2983</v>
      </c>
      <c r="B851" s="988" t="s">
        <v>2995</v>
      </c>
      <c r="C851" s="988" t="s">
        <v>2981</v>
      </c>
      <c r="D851" s="988" t="s">
        <v>2994</v>
      </c>
      <c r="E851" s="987" t="s">
        <v>5825</v>
      </c>
      <c r="F851" s="988">
        <v>194239</v>
      </c>
    </row>
    <row r="852" spans="1:6" ht="15" x14ac:dyDescent="0.15">
      <c r="A852" s="988" t="s">
        <v>2983</v>
      </c>
      <c r="B852" s="988" t="s">
        <v>2993</v>
      </c>
      <c r="C852" s="988" t="s">
        <v>2981</v>
      </c>
      <c r="D852" s="988" t="s">
        <v>2992</v>
      </c>
      <c r="E852" s="987" t="s">
        <v>5826</v>
      </c>
      <c r="F852" s="988">
        <v>194247</v>
      </c>
    </row>
    <row r="853" spans="1:6" ht="15" x14ac:dyDescent="0.15">
      <c r="A853" s="988" t="s">
        <v>2983</v>
      </c>
      <c r="B853" s="988" t="s">
        <v>2991</v>
      </c>
      <c r="C853" s="988" t="s">
        <v>2981</v>
      </c>
      <c r="D853" s="988" t="s">
        <v>2990</v>
      </c>
      <c r="E853" s="987" t="s">
        <v>5827</v>
      </c>
      <c r="F853" s="988">
        <v>194255</v>
      </c>
    </row>
    <row r="854" spans="1:6" ht="15" x14ac:dyDescent="0.15">
      <c r="A854" s="988" t="s">
        <v>2983</v>
      </c>
      <c r="B854" s="988" t="s">
        <v>2989</v>
      </c>
      <c r="C854" s="988" t="s">
        <v>2981</v>
      </c>
      <c r="D854" s="988" t="s">
        <v>2988</v>
      </c>
      <c r="E854" s="987" t="s">
        <v>5828</v>
      </c>
      <c r="F854" s="988">
        <v>194298</v>
      </c>
    </row>
    <row r="855" spans="1:6" ht="15" x14ac:dyDescent="0.15">
      <c r="A855" s="988" t="s">
        <v>2983</v>
      </c>
      <c r="B855" s="988" t="s">
        <v>2987</v>
      </c>
      <c r="C855" s="988" t="s">
        <v>2981</v>
      </c>
      <c r="D855" s="988" t="s">
        <v>2986</v>
      </c>
      <c r="E855" s="987" t="s">
        <v>5829</v>
      </c>
      <c r="F855" s="988">
        <v>194301</v>
      </c>
    </row>
    <row r="856" spans="1:6" ht="15" x14ac:dyDescent="0.15">
      <c r="A856" s="988" t="s">
        <v>2983</v>
      </c>
      <c r="B856" s="988" t="s">
        <v>2985</v>
      </c>
      <c r="C856" s="988" t="s">
        <v>2981</v>
      </c>
      <c r="D856" s="988" t="s">
        <v>2984</v>
      </c>
      <c r="E856" s="987" t="s">
        <v>5830</v>
      </c>
      <c r="F856" s="988">
        <v>194425</v>
      </c>
    </row>
    <row r="857" spans="1:6" ht="15" x14ac:dyDescent="0.15">
      <c r="A857" s="988" t="s">
        <v>2983</v>
      </c>
      <c r="B857" s="988" t="s">
        <v>2982</v>
      </c>
      <c r="C857" s="988" t="s">
        <v>2981</v>
      </c>
      <c r="D857" s="988" t="s">
        <v>2980</v>
      </c>
      <c r="E857" s="987" t="s">
        <v>5831</v>
      </c>
      <c r="F857" s="988">
        <v>194433</v>
      </c>
    </row>
    <row r="858" spans="1:6" ht="15" x14ac:dyDescent="0.15">
      <c r="A858" s="985" t="s">
        <v>2834</v>
      </c>
      <c r="B858" s="986"/>
      <c r="C858" s="986" t="s">
        <v>2832</v>
      </c>
      <c r="D858" s="986"/>
      <c r="E858" s="987" t="s">
        <v>2834</v>
      </c>
      <c r="F858" s="985">
        <v>200000</v>
      </c>
    </row>
    <row r="859" spans="1:6" ht="15" x14ac:dyDescent="0.15">
      <c r="A859" s="988" t="s">
        <v>2834</v>
      </c>
      <c r="B859" s="988" t="s">
        <v>2979</v>
      </c>
      <c r="C859" s="988" t="s">
        <v>2832</v>
      </c>
      <c r="D859" s="988" t="s">
        <v>2978</v>
      </c>
      <c r="E859" s="987" t="s">
        <v>5832</v>
      </c>
      <c r="F859" s="988">
        <v>202011</v>
      </c>
    </row>
    <row r="860" spans="1:6" ht="15" x14ac:dyDescent="0.15">
      <c r="A860" s="988" t="s">
        <v>2834</v>
      </c>
      <c r="B860" s="988" t="s">
        <v>2977</v>
      </c>
      <c r="C860" s="988" t="s">
        <v>2832</v>
      </c>
      <c r="D860" s="988" t="s">
        <v>2976</v>
      </c>
      <c r="E860" s="987" t="s">
        <v>5833</v>
      </c>
      <c r="F860" s="988">
        <v>202029</v>
      </c>
    </row>
    <row r="861" spans="1:6" ht="15" x14ac:dyDescent="0.15">
      <c r="A861" s="988" t="s">
        <v>2834</v>
      </c>
      <c r="B861" s="988" t="s">
        <v>2975</v>
      </c>
      <c r="C861" s="988" t="s">
        <v>2832</v>
      </c>
      <c r="D861" s="988" t="s">
        <v>2974</v>
      </c>
      <c r="E861" s="987" t="s">
        <v>5834</v>
      </c>
      <c r="F861" s="988">
        <v>202037</v>
      </c>
    </row>
    <row r="862" spans="1:6" ht="15" x14ac:dyDescent="0.15">
      <c r="A862" s="988" t="s">
        <v>2834</v>
      </c>
      <c r="B862" s="988" t="s">
        <v>2973</v>
      </c>
      <c r="C862" s="988" t="s">
        <v>2832</v>
      </c>
      <c r="D862" s="988" t="s">
        <v>2972</v>
      </c>
      <c r="E862" s="987" t="s">
        <v>5835</v>
      </c>
      <c r="F862" s="988">
        <v>202045</v>
      </c>
    </row>
    <row r="863" spans="1:6" ht="15" x14ac:dyDescent="0.15">
      <c r="A863" s="988" t="s">
        <v>2834</v>
      </c>
      <c r="B863" s="988" t="s">
        <v>2971</v>
      </c>
      <c r="C863" s="988" t="s">
        <v>2832</v>
      </c>
      <c r="D863" s="988" t="s">
        <v>2970</v>
      </c>
      <c r="E863" s="987" t="s">
        <v>5836</v>
      </c>
      <c r="F863" s="988">
        <v>202053</v>
      </c>
    </row>
    <row r="864" spans="1:6" ht="15" x14ac:dyDescent="0.15">
      <c r="A864" s="988" t="s">
        <v>2834</v>
      </c>
      <c r="B864" s="988" t="s">
        <v>2969</v>
      </c>
      <c r="C864" s="988" t="s">
        <v>2832</v>
      </c>
      <c r="D864" s="988" t="s">
        <v>2968</v>
      </c>
      <c r="E864" s="987" t="s">
        <v>5837</v>
      </c>
      <c r="F864" s="988">
        <v>202061</v>
      </c>
    </row>
    <row r="865" spans="1:6" ht="15" x14ac:dyDescent="0.15">
      <c r="A865" s="988" t="s">
        <v>2834</v>
      </c>
      <c r="B865" s="988" t="s">
        <v>2967</v>
      </c>
      <c r="C865" s="988" t="s">
        <v>2832</v>
      </c>
      <c r="D865" s="988" t="s">
        <v>2966</v>
      </c>
      <c r="E865" s="987" t="s">
        <v>5838</v>
      </c>
      <c r="F865" s="988">
        <v>202070</v>
      </c>
    </row>
    <row r="866" spans="1:6" ht="15" x14ac:dyDescent="0.15">
      <c r="A866" s="988" t="s">
        <v>2834</v>
      </c>
      <c r="B866" s="988" t="s">
        <v>2965</v>
      </c>
      <c r="C866" s="988" t="s">
        <v>2832</v>
      </c>
      <c r="D866" s="988" t="s">
        <v>2964</v>
      </c>
      <c r="E866" s="987" t="s">
        <v>5839</v>
      </c>
      <c r="F866" s="988">
        <v>202088</v>
      </c>
    </row>
    <row r="867" spans="1:6" ht="15" x14ac:dyDescent="0.15">
      <c r="A867" s="988" t="s">
        <v>2834</v>
      </c>
      <c r="B867" s="988" t="s">
        <v>2963</v>
      </c>
      <c r="C867" s="988" t="s">
        <v>2832</v>
      </c>
      <c r="D867" s="988" t="s">
        <v>2962</v>
      </c>
      <c r="E867" s="987" t="s">
        <v>5840</v>
      </c>
      <c r="F867" s="988">
        <v>202096</v>
      </c>
    </row>
    <row r="868" spans="1:6" ht="15" x14ac:dyDescent="0.15">
      <c r="A868" s="988" t="s">
        <v>2834</v>
      </c>
      <c r="B868" s="988" t="s">
        <v>2961</v>
      </c>
      <c r="C868" s="988" t="s">
        <v>2832</v>
      </c>
      <c r="D868" s="988" t="s">
        <v>2960</v>
      </c>
      <c r="E868" s="987" t="s">
        <v>5841</v>
      </c>
      <c r="F868" s="988">
        <v>202100</v>
      </c>
    </row>
    <row r="869" spans="1:6" ht="15" x14ac:dyDescent="0.15">
      <c r="A869" s="988" t="s">
        <v>2834</v>
      </c>
      <c r="B869" s="988" t="s">
        <v>2959</v>
      </c>
      <c r="C869" s="988" t="s">
        <v>2832</v>
      </c>
      <c r="D869" s="988" t="s">
        <v>2958</v>
      </c>
      <c r="E869" s="987" t="s">
        <v>5842</v>
      </c>
      <c r="F869" s="988">
        <v>202118</v>
      </c>
    </row>
    <row r="870" spans="1:6" ht="15" x14ac:dyDescent="0.15">
      <c r="A870" s="988" t="s">
        <v>2834</v>
      </c>
      <c r="B870" s="988" t="s">
        <v>2957</v>
      </c>
      <c r="C870" s="988" t="s">
        <v>2832</v>
      </c>
      <c r="D870" s="988" t="s">
        <v>2956</v>
      </c>
      <c r="E870" s="987" t="s">
        <v>5843</v>
      </c>
      <c r="F870" s="988">
        <v>202126</v>
      </c>
    </row>
    <row r="871" spans="1:6" ht="15" x14ac:dyDescent="0.15">
      <c r="A871" s="988" t="s">
        <v>2834</v>
      </c>
      <c r="B871" s="988" t="s">
        <v>2955</v>
      </c>
      <c r="C871" s="988" t="s">
        <v>2832</v>
      </c>
      <c r="D871" s="988" t="s">
        <v>2954</v>
      </c>
      <c r="E871" s="987" t="s">
        <v>5844</v>
      </c>
      <c r="F871" s="988">
        <v>202134</v>
      </c>
    </row>
    <row r="872" spans="1:6" ht="15" x14ac:dyDescent="0.15">
      <c r="A872" s="988" t="s">
        <v>2834</v>
      </c>
      <c r="B872" s="988" t="s">
        <v>2953</v>
      </c>
      <c r="C872" s="988" t="s">
        <v>2832</v>
      </c>
      <c r="D872" s="988" t="s">
        <v>2952</v>
      </c>
      <c r="E872" s="987" t="s">
        <v>5845</v>
      </c>
      <c r="F872" s="988">
        <v>202142</v>
      </c>
    </row>
    <row r="873" spans="1:6" ht="15" x14ac:dyDescent="0.15">
      <c r="A873" s="988" t="s">
        <v>2834</v>
      </c>
      <c r="B873" s="988" t="s">
        <v>2951</v>
      </c>
      <c r="C873" s="988" t="s">
        <v>2832</v>
      </c>
      <c r="D873" s="988" t="s">
        <v>2950</v>
      </c>
      <c r="E873" s="987" t="s">
        <v>5846</v>
      </c>
      <c r="F873" s="988">
        <v>202151</v>
      </c>
    </row>
    <row r="874" spans="1:6" ht="15" x14ac:dyDescent="0.15">
      <c r="A874" s="988" t="s">
        <v>2834</v>
      </c>
      <c r="B874" s="988" t="s">
        <v>2949</v>
      </c>
      <c r="C874" s="988" t="s">
        <v>2832</v>
      </c>
      <c r="D874" s="988" t="s">
        <v>2948</v>
      </c>
      <c r="E874" s="987" t="s">
        <v>5847</v>
      </c>
      <c r="F874" s="988">
        <v>202177</v>
      </c>
    </row>
    <row r="875" spans="1:6" ht="15" x14ac:dyDescent="0.15">
      <c r="A875" s="988" t="s">
        <v>2834</v>
      </c>
      <c r="B875" s="988" t="s">
        <v>2947</v>
      </c>
      <c r="C875" s="988" t="s">
        <v>2832</v>
      </c>
      <c r="D875" s="988" t="s">
        <v>2946</v>
      </c>
      <c r="E875" s="987" t="s">
        <v>5848</v>
      </c>
      <c r="F875" s="988">
        <v>202185</v>
      </c>
    </row>
    <row r="876" spans="1:6" ht="15" x14ac:dyDescent="0.15">
      <c r="A876" s="988" t="s">
        <v>2834</v>
      </c>
      <c r="B876" s="988" t="s">
        <v>2945</v>
      </c>
      <c r="C876" s="988" t="s">
        <v>2832</v>
      </c>
      <c r="D876" s="988" t="s">
        <v>2944</v>
      </c>
      <c r="E876" s="987" t="s">
        <v>5849</v>
      </c>
      <c r="F876" s="988">
        <v>202193</v>
      </c>
    </row>
    <row r="877" spans="1:6" ht="15" x14ac:dyDescent="0.15">
      <c r="A877" s="988" t="s">
        <v>2834</v>
      </c>
      <c r="B877" s="988" t="s">
        <v>2943</v>
      </c>
      <c r="C877" s="988" t="s">
        <v>2832</v>
      </c>
      <c r="D877" s="988" t="s">
        <v>2942</v>
      </c>
      <c r="E877" s="987" t="s">
        <v>5850</v>
      </c>
      <c r="F877" s="988">
        <v>202207</v>
      </c>
    </row>
    <row r="878" spans="1:6" ht="15" x14ac:dyDescent="0.15">
      <c r="A878" s="988" t="s">
        <v>2834</v>
      </c>
      <c r="B878" s="988" t="s">
        <v>2941</v>
      </c>
      <c r="C878" s="988" t="s">
        <v>2832</v>
      </c>
      <c r="D878" s="988" t="s">
        <v>2940</v>
      </c>
      <c r="E878" s="987" t="s">
        <v>5851</v>
      </c>
      <c r="F878" s="988">
        <v>203033</v>
      </c>
    </row>
    <row r="879" spans="1:6" ht="15" x14ac:dyDescent="0.15">
      <c r="A879" s="988" t="s">
        <v>2834</v>
      </c>
      <c r="B879" s="988" t="s">
        <v>2190</v>
      </c>
      <c r="C879" s="988" t="s">
        <v>2832</v>
      </c>
      <c r="D879" s="988" t="s">
        <v>2189</v>
      </c>
      <c r="E879" s="987" t="s">
        <v>5852</v>
      </c>
      <c r="F879" s="988">
        <v>203041</v>
      </c>
    </row>
    <row r="880" spans="1:6" ht="15" x14ac:dyDescent="0.15">
      <c r="A880" s="988" t="s">
        <v>2834</v>
      </c>
      <c r="B880" s="988" t="s">
        <v>2939</v>
      </c>
      <c r="C880" s="988" t="s">
        <v>2832</v>
      </c>
      <c r="D880" s="988" t="s">
        <v>2938</v>
      </c>
      <c r="E880" s="987" t="s">
        <v>5853</v>
      </c>
      <c r="F880" s="988">
        <v>203050</v>
      </c>
    </row>
    <row r="881" spans="1:6" ht="15" x14ac:dyDescent="0.15">
      <c r="A881" s="988" t="s">
        <v>2834</v>
      </c>
      <c r="B881" s="988" t="s">
        <v>2937</v>
      </c>
      <c r="C881" s="988" t="s">
        <v>2832</v>
      </c>
      <c r="D881" s="988" t="s">
        <v>2936</v>
      </c>
      <c r="E881" s="987" t="s">
        <v>5854</v>
      </c>
      <c r="F881" s="988">
        <v>203068</v>
      </c>
    </row>
    <row r="882" spans="1:6" ht="15" x14ac:dyDescent="0.15">
      <c r="A882" s="988" t="s">
        <v>2834</v>
      </c>
      <c r="B882" s="988" t="s">
        <v>2935</v>
      </c>
      <c r="C882" s="988" t="s">
        <v>2832</v>
      </c>
      <c r="D882" s="988" t="s">
        <v>2934</v>
      </c>
      <c r="E882" s="987" t="s">
        <v>5855</v>
      </c>
      <c r="F882" s="988">
        <v>203076</v>
      </c>
    </row>
    <row r="883" spans="1:6" ht="15" x14ac:dyDescent="0.15">
      <c r="A883" s="988" t="s">
        <v>2834</v>
      </c>
      <c r="B883" s="988" t="s">
        <v>2933</v>
      </c>
      <c r="C883" s="988" t="s">
        <v>2832</v>
      </c>
      <c r="D883" s="988" t="s">
        <v>2932</v>
      </c>
      <c r="E883" s="987" t="s">
        <v>5856</v>
      </c>
      <c r="F883" s="988">
        <v>203092</v>
      </c>
    </row>
    <row r="884" spans="1:6" ht="15" x14ac:dyDescent="0.15">
      <c r="A884" s="988" t="s">
        <v>2834</v>
      </c>
      <c r="B884" s="988" t="s">
        <v>2931</v>
      </c>
      <c r="C884" s="988" t="s">
        <v>2832</v>
      </c>
      <c r="D884" s="988" t="s">
        <v>2930</v>
      </c>
      <c r="E884" s="987" t="s">
        <v>5857</v>
      </c>
      <c r="F884" s="988">
        <v>203211</v>
      </c>
    </row>
    <row r="885" spans="1:6" ht="15" x14ac:dyDescent="0.15">
      <c r="A885" s="988" t="s">
        <v>2834</v>
      </c>
      <c r="B885" s="988" t="s">
        <v>2929</v>
      </c>
      <c r="C885" s="988" t="s">
        <v>2832</v>
      </c>
      <c r="D885" s="988" t="s">
        <v>2928</v>
      </c>
      <c r="E885" s="987" t="s">
        <v>5858</v>
      </c>
      <c r="F885" s="988">
        <v>203238</v>
      </c>
    </row>
    <row r="886" spans="1:6" ht="15" x14ac:dyDescent="0.15">
      <c r="A886" s="988" t="s">
        <v>2834</v>
      </c>
      <c r="B886" s="988" t="s">
        <v>2927</v>
      </c>
      <c r="C886" s="988" t="s">
        <v>2832</v>
      </c>
      <c r="D886" s="988" t="s">
        <v>2926</v>
      </c>
      <c r="E886" s="987" t="s">
        <v>5859</v>
      </c>
      <c r="F886" s="988">
        <v>203246</v>
      </c>
    </row>
    <row r="887" spans="1:6" ht="15" x14ac:dyDescent="0.15">
      <c r="A887" s="988" t="s">
        <v>2834</v>
      </c>
      <c r="B887" s="988" t="s">
        <v>2925</v>
      </c>
      <c r="C887" s="988" t="s">
        <v>2832</v>
      </c>
      <c r="D887" s="988" t="s">
        <v>2924</v>
      </c>
      <c r="E887" s="987" t="s">
        <v>5860</v>
      </c>
      <c r="F887" s="988">
        <v>203491</v>
      </c>
    </row>
    <row r="888" spans="1:6" ht="15" x14ac:dyDescent="0.15">
      <c r="A888" s="988" t="s">
        <v>2834</v>
      </c>
      <c r="B888" s="988" t="s">
        <v>2923</v>
      </c>
      <c r="C888" s="988" t="s">
        <v>2832</v>
      </c>
      <c r="D888" s="988" t="s">
        <v>2922</v>
      </c>
      <c r="E888" s="987" t="s">
        <v>5861</v>
      </c>
      <c r="F888" s="988">
        <v>203505</v>
      </c>
    </row>
    <row r="889" spans="1:6" ht="15" x14ac:dyDescent="0.15">
      <c r="A889" s="988" t="s">
        <v>2834</v>
      </c>
      <c r="B889" s="988" t="s">
        <v>2921</v>
      </c>
      <c r="C889" s="988" t="s">
        <v>2832</v>
      </c>
      <c r="D889" s="988" t="s">
        <v>2920</v>
      </c>
      <c r="E889" s="987" t="s">
        <v>5862</v>
      </c>
      <c r="F889" s="988">
        <v>203611</v>
      </c>
    </row>
    <row r="890" spans="1:6" ht="15" x14ac:dyDescent="0.15">
      <c r="A890" s="988" t="s">
        <v>2834</v>
      </c>
      <c r="B890" s="988" t="s">
        <v>2919</v>
      </c>
      <c r="C890" s="988" t="s">
        <v>2832</v>
      </c>
      <c r="D890" s="988" t="s">
        <v>2918</v>
      </c>
      <c r="E890" s="987" t="s">
        <v>5863</v>
      </c>
      <c r="F890" s="988">
        <v>203629</v>
      </c>
    </row>
    <row r="891" spans="1:6" ht="15" x14ac:dyDescent="0.15">
      <c r="A891" s="988" t="s">
        <v>2834</v>
      </c>
      <c r="B891" s="988" t="s">
        <v>2917</v>
      </c>
      <c r="C891" s="988" t="s">
        <v>2832</v>
      </c>
      <c r="D891" s="988" t="s">
        <v>2916</v>
      </c>
      <c r="E891" s="987" t="s">
        <v>5864</v>
      </c>
      <c r="F891" s="988">
        <v>203637</v>
      </c>
    </row>
    <row r="892" spans="1:6" ht="15" x14ac:dyDescent="0.15">
      <c r="A892" s="988" t="s">
        <v>2834</v>
      </c>
      <c r="B892" s="988" t="s">
        <v>2915</v>
      </c>
      <c r="C892" s="988" t="s">
        <v>2832</v>
      </c>
      <c r="D892" s="988" t="s">
        <v>2914</v>
      </c>
      <c r="E892" s="987" t="s">
        <v>5865</v>
      </c>
      <c r="F892" s="988">
        <v>203823</v>
      </c>
    </row>
    <row r="893" spans="1:6" ht="15" x14ac:dyDescent="0.15">
      <c r="A893" s="988" t="s">
        <v>2834</v>
      </c>
      <c r="B893" s="988" t="s">
        <v>2913</v>
      </c>
      <c r="C893" s="988" t="s">
        <v>2832</v>
      </c>
      <c r="D893" s="988" t="s">
        <v>2912</v>
      </c>
      <c r="E893" s="987" t="s">
        <v>5866</v>
      </c>
      <c r="F893" s="988">
        <v>203831</v>
      </c>
    </row>
    <row r="894" spans="1:6" ht="15" x14ac:dyDescent="0.15">
      <c r="A894" s="988" t="s">
        <v>2834</v>
      </c>
      <c r="B894" s="988" t="s">
        <v>2911</v>
      </c>
      <c r="C894" s="988" t="s">
        <v>2832</v>
      </c>
      <c r="D894" s="988" t="s">
        <v>2910</v>
      </c>
      <c r="E894" s="987" t="s">
        <v>5867</v>
      </c>
      <c r="F894" s="988">
        <v>203840</v>
      </c>
    </row>
    <row r="895" spans="1:6" ht="15" x14ac:dyDescent="0.15">
      <c r="A895" s="988" t="s">
        <v>2834</v>
      </c>
      <c r="B895" s="988" t="s">
        <v>2909</v>
      </c>
      <c r="C895" s="988" t="s">
        <v>2832</v>
      </c>
      <c r="D895" s="988" t="s">
        <v>2908</v>
      </c>
      <c r="E895" s="987" t="s">
        <v>5868</v>
      </c>
      <c r="F895" s="988">
        <v>203858</v>
      </c>
    </row>
    <row r="896" spans="1:6" ht="15" x14ac:dyDescent="0.15">
      <c r="A896" s="988" t="s">
        <v>2834</v>
      </c>
      <c r="B896" s="988" t="s">
        <v>2907</v>
      </c>
      <c r="C896" s="988" t="s">
        <v>2832</v>
      </c>
      <c r="D896" s="988" t="s">
        <v>2906</v>
      </c>
      <c r="E896" s="987" t="s">
        <v>5869</v>
      </c>
      <c r="F896" s="988">
        <v>203866</v>
      </c>
    </row>
    <row r="897" spans="1:6" ht="15" x14ac:dyDescent="0.15">
      <c r="A897" s="988" t="s">
        <v>2834</v>
      </c>
      <c r="B897" s="988" t="s">
        <v>2905</v>
      </c>
      <c r="C897" s="988" t="s">
        <v>2832</v>
      </c>
      <c r="D897" s="988" t="s">
        <v>2904</v>
      </c>
      <c r="E897" s="987" t="s">
        <v>5870</v>
      </c>
      <c r="F897" s="988">
        <v>203882</v>
      </c>
    </row>
    <row r="898" spans="1:6" ht="15" x14ac:dyDescent="0.15">
      <c r="A898" s="988" t="s">
        <v>2834</v>
      </c>
      <c r="B898" s="988" t="s">
        <v>2903</v>
      </c>
      <c r="C898" s="988" t="s">
        <v>2832</v>
      </c>
      <c r="D898" s="988" t="s">
        <v>2902</v>
      </c>
      <c r="E898" s="987" t="s">
        <v>5871</v>
      </c>
      <c r="F898" s="988">
        <v>204021</v>
      </c>
    </row>
    <row r="899" spans="1:6" ht="15" x14ac:dyDescent="0.15">
      <c r="A899" s="988" t="s">
        <v>2834</v>
      </c>
      <c r="B899" s="988" t="s">
        <v>1459</v>
      </c>
      <c r="C899" s="988" t="s">
        <v>2832</v>
      </c>
      <c r="D899" s="988" t="s">
        <v>1458</v>
      </c>
      <c r="E899" s="987" t="s">
        <v>5872</v>
      </c>
      <c r="F899" s="988">
        <v>204030</v>
      </c>
    </row>
    <row r="900" spans="1:6" ht="15" x14ac:dyDescent="0.15">
      <c r="A900" s="988" t="s">
        <v>2834</v>
      </c>
      <c r="B900" s="988" t="s">
        <v>2901</v>
      </c>
      <c r="C900" s="988" t="s">
        <v>2832</v>
      </c>
      <c r="D900" s="988" t="s">
        <v>2900</v>
      </c>
      <c r="E900" s="987" t="s">
        <v>5873</v>
      </c>
      <c r="F900" s="988">
        <v>204048</v>
      </c>
    </row>
    <row r="901" spans="1:6" ht="15" x14ac:dyDescent="0.15">
      <c r="A901" s="988" t="s">
        <v>2834</v>
      </c>
      <c r="B901" s="988" t="s">
        <v>2899</v>
      </c>
      <c r="C901" s="988" t="s">
        <v>2832</v>
      </c>
      <c r="D901" s="988" t="s">
        <v>2898</v>
      </c>
      <c r="E901" s="987" t="s">
        <v>5874</v>
      </c>
      <c r="F901" s="988">
        <v>204072</v>
      </c>
    </row>
    <row r="902" spans="1:6" ht="15" x14ac:dyDescent="0.15">
      <c r="A902" s="988" t="s">
        <v>2834</v>
      </c>
      <c r="B902" s="988" t="s">
        <v>2897</v>
      </c>
      <c r="C902" s="988" t="s">
        <v>2832</v>
      </c>
      <c r="D902" s="988" t="s">
        <v>2896</v>
      </c>
      <c r="E902" s="987" t="s">
        <v>5875</v>
      </c>
      <c r="F902" s="988">
        <v>204099</v>
      </c>
    </row>
    <row r="903" spans="1:6" ht="15" x14ac:dyDescent="0.15">
      <c r="A903" s="988" t="s">
        <v>2834</v>
      </c>
      <c r="B903" s="988" t="s">
        <v>2895</v>
      </c>
      <c r="C903" s="988" t="s">
        <v>2832</v>
      </c>
      <c r="D903" s="988" t="s">
        <v>2894</v>
      </c>
      <c r="E903" s="987" t="s">
        <v>5876</v>
      </c>
      <c r="F903" s="988">
        <v>204102</v>
      </c>
    </row>
    <row r="904" spans="1:6" ht="15" x14ac:dyDescent="0.15">
      <c r="A904" s="988" t="s">
        <v>2834</v>
      </c>
      <c r="B904" s="988" t="s">
        <v>2893</v>
      </c>
      <c r="C904" s="988" t="s">
        <v>2832</v>
      </c>
      <c r="D904" s="988" t="s">
        <v>5877</v>
      </c>
      <c r="E904" s="987" t="s">
        <v>5878</v>
      </c>
      <c r="F904" s="988">
        <v>204111</v>
      </c>
    </row>
    <row r="905" spans="1:6" ht="15" x14ac:dyDescent="0.15">
      <c r="A905" s="988" t="s">
        <v>2834</v>
      </c>
      <c r="B905" s="988" t="s">
        <v>2892</v>
      </c>
      <c r="C905" s="988" t="s">
        <v>2832</v>
      </c>
      <c r="D905" s="988" t="s">
        <v>2891</v>
      </c>
      <c r="E905" s="987" t="s">
        <v>5879</v>
      </c>
      <c r="F905" s="988">
        <v>204129</v>
      </c>
    </row>
    <row r="906" spans="1:6" ht="15" x14ac:dyDescent="0.15">
      <c r="A906" s="988" t="s">
        <v>2834</v>
      </c>
      <c r="B906" s="988" t="s">
        <v>2890</v>
      </c>
      <c r="C906" s="988" t="s">
        <v>2832</v>
      </c>
      <c r="D906" s="988" t="s">
        <v>5880</v>
      </c>
      <c r="E906" s="987" t="s">
        <v>5881</v>
      </c>
      <c r="F906" s="988">
        <v>204137</v>
      </c>
    </row>
    <row r="907" spans="1:6" ht="15" x14ac:dyDescent="0.15">
      <c r="A907" s="988" t="s">
        <v>2834</v>
      </c>
      <c r="B907" s="988" t="s">
        <v>2889</v>
      </c>
      <c r="C907" s="988" t="s">
        <v>2832</v>
      </c>
      <c r="D907" s="988" t="s">
        <v>2888</v>
      </c>
      <c r="E907" s="987" t="s">
        <v>5882</v>
      </c>
      <c r="F907" s="988">
        <v>204145</v>
      </c>
    </row>
    <row r="908" spans="1:6" ht="15" x14ac:dyDescent="0.15">
      <c r="A908" s="988" t="s">
        <v>2834</v>
      </c>
      <c r="B908" s="988" t="s">
        <v>2887</v>
      </c>
      <c r="C908" s="988" t="s">
        <v>2832</v>
      </c>
      <c r="D908" s="988" t="s">
        <v>2886</v>
      </c>
      <c r="E908" s="987" t="s">
        <v>5883</v>
      </c>
      <c r="F908" s="988">
        <v>204153</v>
      </c>
    </row>
    <row r="909" spans="1:6" ht="15" x14ac:dyDescent="0.15">
      <c r="A909" s="988" t="s">
        <v>2834</v>
      </c>
      <c r="B909" s="988" t="s">
        <v>2885</v>
      </c>
      <c r="C909" s="988" t="s">
        <v>2832</v>
      </c>
      <c r="D909" s="988" t="s">
        <v>2884</v>
      </c>
      <c r="E909" s="987" t="s">
        <v>5884</v>
      </c>
      <c r="F909" s="988">
        <v>204161</v>
      </c>
    </row>
    <row r="910" spans="1:6" ht="15" x14ac:dyDescent="0.15">
      <c r="A910" s="988" t="s">
        <v>2834</v>
      </c>
      <c r="B910" s="988" t="s">
        <v>2883</v>
      </c>
      <c r="C910" s="988" t="s">
        <v>2832</v>
      </c>
      <c r="D910" s="988" t="s">
        <v>2882</v>
      </c>
      <c r="E910" s="987" t="s">
        <v>5885</v>
      </c>
      <c r="F910" s="988">
        <v>204170</v>
      </c>
    </row>
    <row r="911" spans="1:6" ht="15" x14ac:dyDescent="0.15">
      <c r="A911" s="988" t="s">
        <v>2834</v>
      </c>
      <c r="B911" s="988" t="s">
        <v>2881</v>
      </c>
      <c r="C911" s="988" t="s">
        <v>2832</v>
      </c>
      <c r="D911" s="988" t="s">
        <v>2880</v>
      </c>
      <c r="E911" s="987" t="s">
        <v>5886</v>
      </c>
      <c r="F911" s="988">
        <v>204226</v>
      </c>
    </row>
    <row r="912" spans="1:6" ht="15" x14ac:dyDescent="0.15">
      <c r="A912" s="988" t="s">
        <v>2834</v>
      </c>
      <c r="B912" s="988" t="s">
        <v>2879</v>
      </c>
      <c r="C912" s="988" t="s">
        <v>2832</v>
      </c>
      <c r="D912" s="988" t="s">
        <v>2878</v>
      </c>
      <c r="E912" s="987" t="s">
        <v>5887</v>
      </c>
      <c r="F912" s="988">
        <v>204234</v>
      </c>
    </row>
    <row r="913" spans="1:6" ht="15" x14ac:dyDescent="0.15">
      <c r="A913" s="988" t="s">
        <v>2834</v>
      </c>
      <c r="B913" s="988" t="s">
        <v>2877</v>
      </c>
      <c r="C913" s="988" t="s">
        <v>2832</v>
      </c>
      <c r="D913" s="988" t="s">
        <v>2876</v>
      </c>
      <c r="E913" s="987" t="s">
        <v>5888</v>
      </c>
      <c r="F913" s="988">
        <v>204251</v>
      </c>
    </row>
    <row r="914" spans="1:6" ht="15" x14ac:dyDescent="0.15">
      <c r="A914" s="988" t="s">
        <v>2834</v>
      </c>
      <c r="B914" s="988" t="s">
        <v>2875</v>
      </c>
      <c r="C914" s="988" t="s">
        <v>2832</v>
      </c>
      <c r="D914" s="988" t="s">
        <v>2874</v>
      </c>
      <c r="E914" s="987" t="s">
        <v>5889</v>
      </c>
      <c r="F914" s="988">
        <v>204293</v>
      </c>
    </row>
    <row r="915" spans="1:6" ht="15" x14ac:dyDescent="0.15">
      <c r="A915" s="988" t="s">
        <v>2834</v>
      </c>
      <c r="B915" s="988" t="s">
        <v>2873</v>
      </c>
      <c r="C915" s="988" t="s">
        <v>2832</v>
      </c>
      <c r="D915" s="988" t="s">
        <v>2872</v>
      </c>
      <c r="E915" s="987" t="s">
        <v>5890</v>
      </c>
      <c r="F915" s="988">
        <v>204307</v>
      </c>
    </row>
    <row r="916" spans="1:6" ht="15" x14ac:dyDescent="0.15">
      <c r="A916" s="988" t="s">
        <v>2834</v>
      </c>
      <c r="B916" s="988" t="s">
        <v>2871</v>
      </c>
      <c r="C916" s="988" t="s">
        <v>2832</v>
      </c>
      <c r="D916" s="988" t="s">
        <v>2870</v>
      </c>
      <c r="E916" s="987" t="s">
        <v>5891</v>
      </c>
      <c r="F916" s="988">
        <v>204323</v>
      </c>
    </row>
    <row r="917" spans="1:6" ht="15" x14ac:dyDescent="0.15">
      <c r="A917" s="988" t="s">
        <v>2834</v>
      </c>
      <c r="B917" s="988" t="s">
        <v>2869</v>
      </c>
      <c r="C917" s="988" t="s">
        <v>2832</v>
      </c>
      <c r="D917" s="988" t="s">
        <v>2868</v>
      </c>
      <c r="E917" s="987" t="s">
        <v>5892</v>
      </c>
      <c r="F917" s="988">
        <v>204463</v>
      </c>
    </row>
    <row r="918" spans="1:6" ht="15" x14ac:dyDescent="0.15">
      <c r="A918" s="988" t="s">
        <v>2834</v>
      </c>
      <c r="B918" s="988" t="s">
        <v>2867</v>
      </c>
      <c r="C918" s="988" t="s">
        <v>2832</v>
      </c>
      <c r="D918" s="988" t="s">
        <v>2866</v>
      </c>
      <c r="E918" s="987" t="s">
        <v>5893</v>
      </c>
      <c r="F918" s="988">
        <v>204480</v>
      </c>
    </row>
    <row r="919" spans="1:6" ht="15" x14ac:dyDescent="0.15">
      <c r="A919" s="988" t="s">
        <v>2834</v>
      </c>
      <c r="B919" s="988" t="s">
        <v>2865</v>
      </c>
      <c r="C919" s="988" t="s">
        <v>2832</v>
      </c>
      <c r="D919" s="988" t="s">
        <v>2864</v>
      </c>
      <c r="E919" s="987" t="s">
        <v>5894</v>
      </c>
      <c r="F919" s="988">
        <v>204501</v>
      </c>
    </row>
    <row r="920" spans="1:6" ht="15" x14ac:dyDescent="0.15">
      <c r="A920" s="988" t="s">
        <v>2834</v>
      </c>
      <c r="B920" s="988" t="s">
        <v>2863</v>
      </c>
      <c r="C920" s="988" t="s">
        <v>2832</v>
      </c>
      <c r="D920" s="988" t="s">
        <v>2862</v>
      </c>
      <c r="E920" s="987" t="s">
        <v>5895</v>
      </c>
      <c r="F920" s="988">
        <v>204510</v>
      </c>
    </row>
    <row r="921" spans="1:6" ht="15" x14ac:dyDescent="0.15">
      <c r="A921" s="988" t="s">
        <v>2834</v>
      </c>
      <c r="B921" s="988" t="s">
        <v>2861</v>
      </c>
      <c r="C921" s="988" t="s">
        <v>2832</v>
      </c>
      <c r="D921" s="988" t="s">
        <v>2860</v>
      </c>
      <c r="E921" s="987" t="s">
        <v>5896</v>
      </c>
      <c r="F921" s="988">
        <v>204528</v>
      </c>
    </row>
    <row r="922" spans="1:6" ht="15" x14ac:dyDescent="0.15">
      <c r="A922" s="988" t="s">
        <v>2834</v>
      </c>
      <c r="B922" s="988" t="s">
        <v>2769</v>
      </c>
      <c r="C922" s="988" t="s">
        <v>2832</v>
      </c>
      <c r="D922" s="988" t="s">
        <v>2859</v>
      </c>
      <c r="E922" s="987" t="s">
        <v>5897</v>
      </c>
      <c r="F922" s="988">
        <v>204811</v>
      </c>
    </row>
    <row r="923" spans="1:6" ht="15" x14ac:dyDescent="0.15">
      <c r="A923" s="988" t="s">
        <v>2834</v>
      </c>
      <c r="B923" s="988" t="s">
        <v>2858</v>
      </c>
      <c r="C923" s="988" t="s">
        <v>2832</v>
      </c>
      <c r="D923" s="988" t="s">
        <v>2857</v>
      </c>
      <c r="E923" s="987" t="s">
        <v>5898</v>
      </c>
      <c r="F923" s="988">
        <v>204820</v>
      </c>
    </row>
    <row r="924" spans="1:6" ht="15" x14ac:dyDescent="0.15">
      <c r="A924" s="988" t="s">
        <v>2834</v>
      </c>
      <c r="B924" s="988" t="s">
        <v>2856</v>
      </c>
      <c r="C924" s="988" t="s">
        <v>2832</v>
      </c>
      <c r="D924" s="988" t="s">
        <v>2855</v>
      </c>
      <c r="E924" s="987" t="s">
        <v>5899</v>
      </c>
      <c r="F924" s="988">
        <v>204854</v>
      </c>
    </row>
    <row r="925" spans="1:6" ht="15" x14ac:dyDescent="0.15">
      <c r="A925" s="988" t="s">
        <v>2834</v>
      </c>
      <c r="B925" s="988" t="s">
        <v>2854</v>
      </c>
      <c r="C925" s="988" t="s">
        <v>2832</v>
      </c>
      <c r="D925" s="988" t="s">
        <v>2853</v>
      </c>
      <c r="E925" s="987" t="s">
        <v>5900</v>
      </c>
      <c r="F925" s="988">
        <v>204862</v>
      </c>
    </row>
    <row r="926" spans="1:6" ht="15" x14ac:dyDescent="0.15">
      <c r="A926" s="988" t="s">
        <v>2834</v>
      </c>
      <c r="B926" s="988" t="s">
        <v>2852</v>
      </c>
      <c r="C926" s="988" t="s">
        <v>2832</v>
      </c>
      <c r="D926" s="988" t="s">
        <v>2851</v>
      </c>
      <c r="E926" s="987" t="s">
        <v>5901</v>
      </c>
      <c r="F926" s="988">
        <v>205214</v>
      </c>
    </row>
    <row r="927" spans="1:6" ht="15" x14ac:dyDescent="0.15">
      <c r="A927" s="988" t="s">
        <v>2834</v>
      </c>
      <c r="B927" s="988" t="s">
        <v>2850</v>
      </c>
      <c r="C927" s="988" t="s">
        <v>2832</v>
      </c>
      <c r="D927" s="988" t="s">
        <v>2849</v>
      </c>
      <c r="E927" s="987" t="s">
        <v>5902</v>
      </c>
      <c r="F927" s="988">
        <v>205419</v>
      </c>
    </row>
    <row r="928" spans="1:6" ht="15" x14ac:dyDescent="0.15">
      <c r="A928" s="988" t="s">
        <v>2834</v>
      </c>
      <c r="B928" s="988" t="s">
        <v>2848</v>
      </c>
      <c r="C928" s="988" t="s">
        <v>2832</v>
      </c>
      <c r="D928" s="988" t="s">
        <v>2847</v>
      </c>
      <c r="E928" s="987" t="s">
        <v>5903</v>
      </c>
      <c r="F928" s="988">
        <v>205435</v>
      </c>
    </row>
    <row r="929" spans="1:6" ht="15" x14ac:dyDescent="0.15">
      <c r="A929" s="988" t="s">
        <v>2834</v>
      </c>
      <c r="B929" s="988" t="s">
        <v>2846</v>
      </c>
      <c r="C929" s="988" t="s">
        <v>2832</v>
      </c>
      <c r="D929" s="988" t="s">
        <v>2845</v>
      </c>
      <c r="E929" s="987" t="s">
        <v>5904</v>
      </c>
      <c r="F929" s="988">
        <v>205613</v>
      </c>
    </row>
    <row r="930" spans="1:6" ht="15" x14ac:dyDescent="0.15">
      <c r="A930" s="988" t="s">
        <v>2834</v>
      </c>
      <c r="B930" s="988" t="s">
        <v>2844</v>
      </c>
      <c r="C930" s="988" t="s">
        <v>2832</v>
      </c>
      <c r="D930" s="988" t="s">
        <v>2843</v>
      </c>
      <c r="E930" s="987" t="s">
        <v>5905</v>
      </c>
      <c r="F930" s="988">
        <v>205621</v>
      </c>
    </row>
    <row r="931" spans="1:6" ht="15" x14ac:dyDescent="0.15">
      <c r="A931" s="988" t="s">
        <v>2834</v>
      </c>
      <c r="B931" s="988" t="s">
        <v>2842</v>
      </c>
      <c r="C931" s="988" t="s">
        <v>2832</v>
      </c>
      <c r="D931" s="988" t="s">
        <v>2841</v>
      </c>
      <c r="E931" s="987" t="s">
        <v>5906</v>
      </c>
      <c r="F931" s="988">
        <v>205630</v>
      </c>
    </row>
    <row r="932" spans="1:6" ht="15" x14ac:dyDescent="0.15">
      <c r="A932" s="988" t="s">
        <v>2834</v>
      </c>
      <c r="B932" s="988" t="s">
        <v>2840</v>
      </c>
      <c r="C932" s="988" t="s">
        <v>2832</v>
      </c>
      <c r="D932" s="988" t="s">
        <v>2839</v>
      </c>
      <c r="E932" s="987" t="s">
        <v>5907</v>
      </c>
      <c r="F932" s="988">
        <v>205834</v>
      </c>
    </row>
    <row r="933" spans="1:6" ht="15" x14ac:dyDescent="0.15">
      <c r="A933" s="988" t="s">
        <v>2834</v>
      </c>
      <c r="B933" s="988" t="s">
        <v>2838</v>
      </c>
      <c r="C933" s="988" t="s">
        <v>2832</v>
      </c>
      <c r="D933" s="988" t="s">
        <v>2837</v>
      </c>
      <c r="E933" s="987" t="s">
        <v>5908</v>
      </c>
      <c r="F933" s="988">
        <v>205885</v>
      </c>
    </row>
    <row r="934" spans="1:6" ht="15" x14ac:dyDescent="0.15">
      <c r="A934" s="988" t="s">
        <v>2834</v>
      </c>
      <c r="B934" s="988" t="s">
        <v>2836</v>
      </c>
      <c r="C934" s="988" t="s">
        <v>2832</v>
      </c>
      <c r="D934" s="988" t="s">
        <v>2835</v>
      </c>
      <c r="E934" s="987" t="s">
        <v>5909</v>
      </c>
      <c r="F934" s="988">
        <v>205907</v>
      </c>
    </row>
    <row r="935" spans="1:6" ht="15" x14ac:dyDescent="0.15">
      <c r="A935" s="988" t="s">
        <v>2834</v>
      </c>
      <c r="B935" s="988" t="s">
        <v>2833</v>
      </c>
      <c r="C935" s="988" t="s">
        <v>2832</v>
      </c>
      <c r="D935" s="988" t="s">
        <v>2831</v>
      </c>
      <c r="E935" s="987" t="s">
        <v>5910</v>
      </c>
      <c r="F935" s="988">
        <v>206024</v>
      </c>
    </row>
    <row r="936" spans="1:6" ht="15" x14ac:dyDescent="0.15">
      <c r="A936" s="985" t="s">
        <v>2749</v>
      </c>
      <c r="B936" s="986"/>
      <c r="C936" s="986" t="s">
        <v>2747</v>
      </c>
      <c r="D936" s="986"/>
      <c r="E936" s="987" t="s">
        <v>2749</v>
      </c>
      <c r="F936" s="985">
        <v>210005</v>
      </c>
    </row>
    <row r="937" spans="1:6" ht="15" x14ac:dyDescent="0.15">
      <c r="A937" s="988" t="s">
        <v>2749</v>
      </c>
      <c r="B937" s="988" t="s">
        <v>2830</v>
      </c>
      <c r="C937" s="988" t="s">
        <v>2747</v>
      </c>
      <c r="D937" s="988" t="s">
        <v>2829</v>
      </c>
      <c r="E937" s="987" t="s">
        <v>5911</v>
      </c>
      <c r="F937" s="988">
        <v>212016</v>
      </c>
    </row>
    <row r="938" spans="1:6" ht="15" x14ac:dyDescent="0.15">
      <c r="A938" s="988" t="s">
        <v>2749</v>
      </c>
      <c r="B938" s="988" t="s">
        <v>2828</v>
      </c>
      <c r="C938" s="988" t="s">
        <v>2747</v>
      </c>
      <c r="D938" s="988" t="s">
        <v>2827</v>
      </c>
      <c r="E938" s="987" t="s">
        <v>5912</v>
      </c>
      <c r="F938" s="988">
        <v>212024</v>
      </c>
    </row>
    <row r="939" spans="1:6" ht="15" x14ac:dyDescent="0.15">
      <c r="A939" s="988" t="s">
        <v>2749</v>
      </c>
      <c r="B939" s="988" t="s">
        <v>2826</v>
      </c>
      <c r="C939" s="988" t="s">
        <v>2747</v>
      </c>
      <c r="D939" s="988" t="s">
        <v>2825</v>
      </c>
      <c r="E939" s="987" t="s">
        <v>5913</v>
      </c>
      <c r="F939" s="988">
        <v>212032</v>
      </c>
    </row>
    <row r="940" spans="1:6" ht="15" x14ac:dyDescent="0.15">
      <c r="A940" s="988" t="s">
        <v>2749</v>
      </c>
      <c r="B940" s="988" t="s">
        <v>2824</v>
      </c>
      <c r="C940" s="988" t="s">
        <v>2747</v>
      </c>
      <c r="D940" s="988" t="s">
        <v>2823</v>
      </c>
      <c r="E940" s="987" t="s">
        <v>5914</v>
      </c>
      <c r="F940" s="988">
        <v>212041</v>
      </c>
    </row>
    <row r="941" spans="1:6" ht="15" x14ac:dyDescent="0.15">
      <c r="A941" s="988" t="s">
        <v>2749</v>
      </c>
      <c r="B941" s="988" t="s">
        <v>2822</v>
      </c>
      <c r="C941" s="988" t="s">
        <v>2747</v>
      </c>
      <c r="D941" s="988" t="s">
        <v>2821</v>
      </c>
      <c r="E941" s="987" t="s">
        <v>5915</v>
      </c>
      <c r="F941" s="988">
        <v>212059</v>
      </c>
    </row>
    <row r="942" spans="1:6" ht="15" x14ac:dyDescent="0.15">
      <c r="A942" s="988" t="s">
        <v>2749</v>
      </c>
      <c r="B942" s="988" t="s">
        <v>2820</v>
      </c>
      <c r="C942" s="988" t="s">
        <v>2747</v>
      </c>
      <c r="D942" s="988" t="s">
        <v>2819</v>
      </c>
      <c r="E942" s="987" t="s">
        <v>5916</v>
      </c>
      <c r="F942" s="988">
        <v>212067</v>
      </c>
    </row>
    <row r="943" spans="1:6" ht="15" x14ac:dyDescent="0.15">
      <c r="A943" s="988" t="s">
        <v>2749</v>
      </c>
      <c r="B943" s="988" t="s">
        <v>2818</v>
      </c>
      <c r="C943" s="988" t="s">
        <v>2747</v>
      </c>
      <c r="D943" s="988" t="s">
        <v>2817</v>
      </c>
      <c r="E943" s="987" t="s">
        <v>5917</v>
      </c>
      <c r="F943" s="988">
        <v>212075</v>
      </c>
    </row>
    <row r="944" spans="1:6" ht="15" x14ac:dyDescent="0.15">
      <c r="A944" s="988" t="s">
        <v>2749</v>
      </c>
      <c r="B944" s="988" t="s">
        <v>2816</v>
      </c>
      <c r="C944" s="988" t="s">
        <v>2747</v>
      </c>
      <c r="D944" s="988" t="s">
        <v>2815</v>
      </c>
      <c r="E944" s="987" t="s">
        <v>5918</v>
      </c>
      <c r="F944" s="988">
        <v>212083</v>
      </c>
    </row>
    <row r="945" spans="1:6" ht="15" x14ac:dyDescent="0.15">
      <c r="A945" s="988" t="s">
        <v>2749</v>
      </c>
      <c r="B945" s="988" t="s">
        <v>2814</v>
      </c>
      <c r="C945" s="988" t="s">
        <v>2747</v>
      </c>
      <c r="D945" s="988" t="s">
        <v>2813</v>
      </c>
      <c r="E945" s="987" t="s">
        <v>5919</v>
      </c>
      <c r="F945" s="988">
        <v>212091</v>
      </c>
    </row>
    <row r="946" spans="1:6" ht="15" x14ac:dyDescent="0.15">
      <c r="A946" s="988" t="s">
        <v>2749</v>
      </c>
      <c r="B946" s="988" t="s">
        <v>2812</v>
      </c>
      <c r="C946" s="988" t="s">
        <v>2747</v>
      </c>
      <c r="D946" s="988" t="s">
        <v>2811</v>
      </c>
      <c r="E946" s="987" t="s">
        <v>5920</v>
      </c>
      <c r="F946" s="988">
        <v>212105</v>
      </c>
    </row>
    <row r="947" spans="1:6" ht="15" x14ac:dyDescent="0.15">
      <c r="A947" s="988" t="s">
        <v>2749</v>
      </c>
      <c r="B947" s="988" t="s">
        <v>2810</v>
      </c>
      <c r="C947" s="988" t="s">
        <v>2747</v>
      </c>
      <c r="D947" s="988" t="s">
        <v>2809</v>
      </c>
      <c r="E947" s="987" t="s">
        <v>5921</v>
      </c>
      <c r="F947" s="988">
        <v>212113</v>
      </c>
    </row>
    <row r="948" spans="1:6" ht="15" x14ac:dyDescent="0.15">
      <c r="A948" s="988" t="s">
        <v>2749</v>
      </c>
      <c r="B948" s="988" t="s">
        <v>2808</v>
      </c>
      <c r="C948" s="988" t="s">
        <v>2747</v>
      </c>
      <c r="D948" s="988" t="s">
        <v>2807</v>
      </c>
      <c r="E948" s="987" t="s">
        <v>5922</v>
      </c>
      <c r="F948" s="988">
        <v>212121</v>
      </c>
    </row>
    <row r="949" spans="1:6" ht="15" x14ac:dyDescent="0.15">
      <c r="A949" s="988" t="s">
        <v>2749</v>
      </c>
      <c r="B949" s="988" t="s">
        <v>2806</v>
      </c>
      <c r="C949" s="988" t="s">
        <v>2747</v>
      </c>
      <c r="D949" s="988" t="s">
        <v>2805</v>
      </c>
      <c r="E949" s="987" t="s">
        <v>5923</v>
      </c>
      <c r="F949" s="988">
        <v>212130</v>
      </c>
    </row>
    <row r="950" spans="1:6" ht="15" x14ac:dyDescent="0.15">
      <c r="A950" s="988" t="s">
        <v>2749</v>
      </c>
      <c r="B950" s="988" t="s">
        <v>2804</v>
      </c>
      <c r="C950" s="988" t="s">
        <v>2747</v>
      </c>
      <c r="D950" s="988" t="s">
        <v>2803</v>
      </c>
      <c r="E950" s="987" t="s">
        <v>5924</v>
      </c>
      <c r="F950" s="988">
        <v>212148</v>
      </c>
    </row>
    <row r="951" spans="1:6" ht="15" x14ac:dyDescent="0.15">
      <c r="A951" s="988" t="s">
        <v>2749</v>
      </c>
      <c r="B951" s="988" t="s">
        <v>2802</v>
      </c>
      <c r="C951" s="988" t="s">
        <v>2747</v>
      </c>
      <c r="D951" s="988" t="s">
        <v>2801</v>
      </c>
      <c r="E951" s="987" t="s">
        <v>5925</v>
      </c>
      <c r="F951" s="988">
        <v>212156</v>
      </c>
    </row>
    <row r="952" spans="1:6" ht="15" x14ac:dyDescent="0.15">
      <c r="A952" s="988" t="s">
        <v>2749</v>
      </c>
      <c r="B952" s="988" t="s">
        <v>2800</v>
      </c>
      <c r="C952" s="988" t="s">
        <v>2747</v>
      </c>
      <c r="D952" s="988" t="s">
        <v>2799</v>
      </c>
      <c r="E952" s="987" t="s">
        <v>5926</v>
      </c>
      <c r="F952" s="988">
        <v>212164</v>
      </c>
    </row>
    <row r="953" spans="1:6" ht="15" x14ac:dyDescent="0.15">
      <c r="A953" s="988" t="s">
        <v>2749</v>
      </c>
      <c r="B953" s="988" t="s">
        <v>2798</v>
      </c>
      <c r="C953" s="988" t="s">
        <v>2747</v>
      </c>
      <c r="D953" s="988" t="s">
        <v>2797</v>
      </c>
      <c r="E953" s="987" t="s">
        <v>5927</v>
      </c>
      <c r="F953" s="988">
        <v>212172</v>
      </c>
    </row>
    <row r="954" spans="1:6" ht="15" x14ac:dyDescent="0.15">
      <c r="A954" s="988" t="s">
        <v>2749</v>
      </c>
      <c r="B954" s="988" t="s">
        <v>2796</v>
      </c>
      <c r="C954" s="988" t="s">
        <v>2747</v>
      </c>
      <c r="D954" s="988" t="s">
        <v>2795</v>
      </c>
      <c r="E954" s="987" t="s">
        <v>5928</v>
      </c>
      <c r="F954" s="988">
        <v>212181</v>
      </c>
    </row>
    <row r="955" spans="1:6" ht="15" x14ac:dyDescent="0.15">
      <c r="A955" s="988" t="s">
        <v>2749</v>
      </c>
      <c r="B955" s="988" t="s">
        <v>2794</v>
      </c>
      <c r="C955" s="988" t="s">
        <v>2747</v>
      </c>
      <c r="D955" s="988" t="s">
        <v>5929</v>
      </c>
      <c r="E955" s="987" t="s">
        <v>5930</v>
      </c>
      <c r="F955" s="988">
        <v>212199</v>
      </c>
    </row>
    <row r="956" spans="1:6" ht="15" x14ac:dyDescent="0.15">
      <c r="A956" s="988" t="s">
        <v>2749</v>
      </c>
      <c r="B956" s="988" t="s">
        <v>2793</v>
      </c>
      <c r="C956" s="988" t="s">
        <v>2747</v>
      </c>
      <c r="D956" s="988" t="s">
        <v>2792</v>
      </c>
      <c r="E956" s="987" t="s">
        <v>5931</v>
      </c>
      <c r="F956" s="988">
        <v>212202</v>
      </c>
    </row>
    <row r="957" spans="1:6" ht="15" x14ac:dyDescent="0.15">
      <c r="A957" s="988" t="s">
        <v>2749</v>
      </c>
      <c r="B957" s="988" t="s">
        <v>2791</v>
      </c>
      <c r="C957" s="988" t="s">
        <v>2747</v>
      </c>
      <c r="D957" s="988" t="s">
        <v>2790</v>
      </c>
      <c r="E957" s="987" t="s">
        <v>5932</v>
      </c>
      <c r="F957" s="988">
        <v>212211</v>
      </c>
    </row>
    <row r="958" spans="1:6" ht="15" x14ac:dyDescent="0.15">
      <c r="A958" s="988" t="s">
        <v>2749</v>
      </c>
      <c r="B958" s="988" t="s">
        <v>2789</v>
      </c>
      <c r="C958" s="988" t="s">
        <v>2747</v>
      </c>
      <c r="D958" s="988" t="s">
        <v>2788</v>
      </c>
      <c r="E958" s="987" t="s">
        <v>5933</v>
      </c>
      <c r="F958" s="988">
        <v>213021</v>
      </c>
    </row>
    <row r="959" spans="1:6" ht="15" x14ac:dyDescent="0.15">
      <c r="A959" s="988" t="s">
        <v>2749</v>
      </c>
      <c r="B959" s="988" t="s">
        <v>2787</v>
      </c>
      <c r="C959" s="988" t="s">
        <v>2747</v>
      </c>
      <c r="D959" s="988" t="s">
        <v>2786</v>
      </c>
      <c r="E959" s="987" t="s">
        <v>5934</v>
      </c>
      <c r="F959" s="988">
        <v>213039</v>
      </c>
    </row>
    <row r="960" spans="1:6" ht="15" x14ac:dyDescent="0.15">
      <c r="A960" s="988" t="s">
        <v>2749</v>
      </c>
      <c r="B960" s="988" t="s">
        <v>2785</v>
      </c>
      <c r="C960" s="988" t="s">
        <v>2747</v>
      </c>
      <c r="D960" s="988" t="s">
        <v>2784</v>
      </c>
      <c r="E960" s="987" t="s">
        <v>5935</v>
      </c>
      <c r="F960" s="988">
        <v>213411</v>
      </c>
    </row>
    <row r="961" spans="1:6" ht="15" x14ac:dyDescent="0.15">
      <c r="A961" s="988" t="s">
        <v>2749</v>
      </c>
      <c r="B961" s="988" t="s">
        <v>2783</v>
      </c>
      <c r="C961" s="988" t="s">
        <v>2747</v>
      </c>
      <c r="D961" s="988" t="s">
        <v>2782</v>
      </c>
      <c r="E961" s="987" t="s">
        <v>5936</v>
      </c>
      <c r="F961" s="988">
        <v>213616</v>
      </c>
    </row>
    <row r="962" spans="1:6" ht="15" x14ac:dyDescent="0.15">
      <c r="A962" s="988" t="s">
        <v>2749</v>
      </c>
      <c r="B962" s="988" t="s">
        <v>2781</v>
      </c>
      <c r="C962" s="988" t="s">
        <v>2747</v>
      </c>
      <c r="D962" s="988" t="s">
        <v>2780</v>
      </c>
      <c r="E962" s="987" t="s">
        <v>5937</v>
      </c>
      <c r="F962" s="988">
        <v>213624</v>
      </c>
    </row>
    <row r="963" spans="1:6" ht="15" x14ac:dyDescent="0.15">
      <c r="A963" s="988" t="s">
        <v>2749</v>
      </c>
      <c r="B963" s="988" t="s">
        <v>2779</v>
      </c>
      <c r="C963" s="988" t="s">
        <v>2747</v>
      </c>
      <c r="D963" s="988" t="s">
        <v>2778</v>
      </c>
      <c r="E963" s="987" t="s">
        <v>5938</v>
      </c>
      <c r="F963" s="988">
        <v>213811</v>
      </c>
    </row>
    <row r="964" spans="1:6" ht="15" x14ac:dyDescent="0.15">
      <c r="A964" s="988" t="s">
        <v>2749</v>
      </c>
      <c r="B964" s="988" t="s">
        <v>2777</v>
      </c>
      <c r="C964" s="988" t="s">
        <v>2747</v>
      </c>
      <c r="D964" s="988" t="s">
        <v>2776</v>
      </c>
      <c r="E964" s="987" t="s">
        <v>5939</v>
      </c>
      <c r="F964" s="988">
        <v>213829</v>
      </c>
    </row>
    <row r="965" spans="1:6" ht="15" x14ac:dyDescent="0.15">
      <c r="A965" s="988" t="s">
        <v>2749</v>
      </c>
      <c r="B965" s="988" t="s">
        <v>2775</v>
      </c>
      <c r="C965" s="988" t="s">
        <v>2747</v>
      </c>
      <c r="D965" s="988" t="s">
        <v>2774</v>
      </c>
      <c r="E965" s="987" t="s">
        <v>5940</v>
      </c>
      <c r="F965" s="988">
        <v>213837</v>
      </c>
    </row>
    <row r="966" spans="1:6" ht="15" x14ac:dyDescent="0.15">
      <c r="A966" s="988" t="s">
        <v>2749</v>
      </c>
      <c r="B966" s="988" t="s">
        <v>2773</v>
      </c>
      <c r="C966" s="988" t="s">
        <v>2747</v>
      </c>
      <c r="D966" s="988" t="s">
        <v>2772</v>
      </c>
      <c r="E966" s="987" t="s">
        <v>5941</v>
      </c>
      <c r="F966" s="988">
        <v>214019</v>
      </c>
    </row>
    <row r="967" spans="1:6" ht="15" x14ac:dyDescent="0.15">
      <c r="A967" s="988" t="s">
        <v>2749</v>
      </c>
      <c r="B967" s="988" t="s">
        <v>2771</v>
      </c>
      <c r="C967" s="988" t="s">
        <v>2747</v>
      </c>
      <c r="D967" s="988" t="s">
        <v>2770</v>
      </c>
      <c r="E967" s="987" t="s">
        <v>5942</v>
      </c>
      <c r="F967" s="988">
        <v>214035</v>
      </c>
    </row>
    <row r="968" spans="1:6" ht="15" x14ac:dyDescent="0.15">
      <c r="A968" s="988" t="s">
        <v>2749</v>
      </c>
      <c r="B968" s="988" t="s">
        <v>2769</v>
      </c>
      <c r="C968" s="988" t="s">
        <v>2747</v>
      </c>
      <c r="D968" s="988" t="s">
        <v>2768</v>
      </c>
      <c r="E968" s="987" t="s">
        <v>5943</v>
      </c>
      <c r="F968" s="988">
        <v>214043</v>
      </c>
    </row>
    <row r="969" spans="1:6" ht="15" x14ac:dyDescent="0.15">
      <c r="A969" s="988" t="s">
        <v>2749</v>
      </c>
      <c r="B969" s="988" t="s">
        <v>2767</v>
      </c>
      <c r="C969" s="988" t="s">
        <v>2747</v>
      </c>
      <c r="D969" s="988" t="s">
        <v>2766</v>
      </c>
      <c r="E969" s="987" t="s">
        <v>5944</v>
      </c>
      <c r="F969" s="988">
        <v>214213</v>
      </c>
    </row>
    <row r="970" spans="1:6" ht="15" x14ac:dyDescent="0.15">
      <c r="A970" s="988" t="s">
        <v>2749</v>
      </c>
      <c r="B970" s="988" t="s">
        <v>2765</v>
      </c>
      <c r="C970" s="988" t="s">
        <v>2747</v>
      </c>
      <c r="D970" s="988" t="s">
        <v>2764</v>
      </c>
      <c r="E970" s="987" t="s">
        <v>5945</v>
      </c>
      <c r="F970" s="988">
        <v>215015</v>
      </c>
    </row>
    <row r="971" spans="1:6" ht="15" x14ac:dyDescent="0.15">
      <c r="A971" s="988" t="s">
        <v>2749</v>
      </c>
      <c r="B971" s="988" t="s">
        <v>2763</v>
      </c>
      <c r="C971" s="988" t="s">
        <v>2747</v>
      </c>
      <c r="D971" s="988" t="s">
        <v>2762</v>
      </c>
      <c r="E971" s="987" t="s">
        <v>5946</v>
      </c>
      <c r="F971" s="988">
        <v>215023</v>
      </c>
    </row>
    <row r="972" spans="1:6" ht="15" x14ac:dyDescent="0.15">
      <c r="A972" s="988" t="s">
        <v>2749</v>
      </c>
      <c r="B972" s="988" t="s">
        <v>2761</v>
      </c>
      <c r="C972" s="988" t="s">
        <v>2747</v>
      </c>
      <c r="D972" s="988" t="s">
        <v>2760</v>
      </c>
      <c r="E972" s="987" t="s">
        <v>5947</v>
      </c>
      <c r="F972" s="988">
        <v>215031</v>
      </c>
    </row>
    <row r="973" spans="1:6" ht="15" x14ac:dyDescent="0.15">
      <c r="A973" s="988" t="s">
        <v>2749</v>
      </c>
      <c r="B973" s="988" t="s">
        <v>2759</v>
      </c>
      <c r="C973" s="988" t="s">
        <v>2747</v>
      </c>
      <c r="D973" s="988" t="s">
        <v>2758</v>
      </c>
      <c r="E973" s="987" t="s">
        <v>5948</v>
      </c>
      <c r="F973" s="988">
        <v>215040</v>
      </c>
    </row>
    <row r="974" spans="1:6" ht="15" x14ac:dyDescent="0.15">
      <c r="A974" s="988" t="s">
        <v>2749</v>
      </c>
      <c r="B974" s="988" t="s">
        <v>2757</v>
      </c>
      <c r="C974" s="988" t="s">
        <v>2747</v>
      </c>
      <c r="D974" s="988" t="s">
        <v>2756</v>
      </c>
      <c r="E974" s="987" t="s">
        <v>5949</v>
      </c>
      <c r="F974" s="988">
        <v>215058</v>
      </c>
    </row>
    <row r="975" spans="1:6" ht="15" x14ac:dyDescent="0.15">
      <c r="A975" s="988" t="s">
        <v>2749</v>
      </c>
      <c r="B975" s="988" t="s">
        <v>2755</v>
      </c>
      <c r="C975" s="988" t="s">
        <v>2747</v>
      </c>
      <c r="D975" s="988" t="s">
        <v>2754</v>
      </c>
      <c r="E975" s="987" t="s">
        <v>5950</v>
      </c>
      <c r="F975" s="988">
        <v>215066</v>
      </c>
    </row>
    <row r="976" spans="1:6" ht="15" x14ac:dyDescent="0.15">
      <c r="A976" s="988" t="s">
        <v>2749</v>
      </c>
      <c r="B976" s="988" t="s">
        <v>2753</v>
      </c>
      <c r="C976" s="988" t="s">
        <v>2747</v>
      </c>
      <c r="D976" s="988" t="s">
        <v>2752</v>
      </c>
      <c r="E976" s="987" t="s">
        <v>5951</v>
      </c>
      <c r="F976" s="988">
        <v>215074</v>
      </c>
    </row>
    <row r="977" spans="1:6" ht="15" x14ac:dyDescent="0.15">
      <c r="A977" s="988" t="s">
        <v>2749</v>
      </c>
      <c r="B977" s="988" t="s">
        <v>2751</v>
      </c>
      <c r="C977" s="988" t="s">
        <v>2747</v>
      </c>
      <c r="D977" s="988" t="s">
        <v>2750</v>
      </c>
      <c r="E977" s="987" t="s">
        <v>5952</v>
      </c>
      <c r="F977" s="988">
        <v>215210</v>
      </c>
    </row>
    <row r="978" spans="1:6" ht="15" x14ac:dyDescent="0.15">
      <c r="A978" s="988" t="s">
        <v>2749</v>
      </c>
      <c r="B978" s="988" t="s">
        <v>2748</v>
      </c>
      <c r="C978" s="988" t="s">
        <v>2747</v>
      </c>
      <c r="D978" s="988" t="s">
        <v>2746</v>
      </c>
      <c r="E978" s="987" t="s">
        <v>5953</v>
      </c>
      <c r="F978" s="988">
        <v>216046</v>
      </c>
    </row>
    <row r="979" spans="1:6" ht="15" x14ac:dyDescent="0.15">
      <c r="A979" s="985" t="s">
        <v>2678</v>
      </c>
      <c r="B979" s="986"/>
      <c r="C979" s="986" t="s">
        <v>2676</v>
      </c>
      <c r="D979" s="986"/>
      <c r="E979" s="987" t="s">
        <v>2678</v>
      </c>
      <c r="F979" s="985">
        <v>220001</v>
      </c>
    </row>
    <row r="980" spans="1:6" ht="15" x14ac:dyDescent="0.15">
      <c r="A980" s="988" t="s">
        <v>2678</v>
      </c>
      <c r="B980" s="988" t="s">
        <v>2745</v>
      </c>
      <c r="C980" s="988" t="s">
        <v>2676</v>
      </c>
      <c r="D980" s="988" t="s">
        <v>2744</v>
      </c>
      <c r="E980" s="987" t="s">
        <v>5954</v>
      </c>
      <c r="F980" s="988">
        <v>221007</v>
      </c>
    </row>
    <row r="981" spans="1:6" ht="15" x14ac:dyDescent="0.15">
      <c r="A981" s="988" t="s">
        <v>2678</v>
      </c>
      <c r="B981" s="988" t="s">
        <v>2743</v>
      </c>
      <c r="C981" s="988" t="s">
        <v>2676</v>
      </c>
      <c r="D981" s="988" t="s">
        <v>2742</v>
      </c>
      <c r="E981" s="987" t="s">
        <v>5955</v>
      </c>
      <c r="F981" s="988">
        <v>221309</v>
      </c>
    </row>
    <row r="982" spans="1:6" ht="15" x14ac:dyDescent="0.15">
      <c r="A982" s="988" t="s">
        <v>2678</v>
      </c>
      <c r="B982" s="988" t="s">
        <v>2741</v>
      </c>
      <c r="C982" s="988" t="s">
        <v>2676</v>
      </c>
      <c r="D982" s="988" t="s">
        <v>2740</v>
      </c>
      <c r="E982" s="987" t="s">
        <v>5956</v>
      </c>
      <c r="F982" s="988">
        <v>222038</v>
      </c>
    </row>
    <row r="983" spans="1:6" ht="15" x14ac:dyDescent="0.15">
      <c r="A983" s="988" t="s">
        <v>2678</v>
      </c>
      <c r="B983" s="988" t="s">
        <v>2739</v>
      </c>
      <c r="C983" s="988" t="s">
        <v>2676</v>
      </c>
      <c r="D983" s="988" t="s">
        <v>2738</v>
      </c>
      <c r="E983" s="987" t="s">
        <v>5957</v>
      </c>
      <c r="F983" s="988">
        <v>222054</v>
      </c>
    </row>
    <row r="984" spans="1:6" ht="15" x14ac:dyDescent="0.15">
      <c r="A984" s="988" t="s">
        <v>2678</v>
      </c>
      <c r="B984" s="988" t="s">
        <v>2737</v>
      </c>
      <c r="C984" s="988" t="s">
        <v>2676</v>
      </c>
      <c r="D984" s="988" t="s">
        <v>2736</v>
      </c>
      <c r="E984" s="987" t="s">
        <v>5958</v>
      </c>
      <c r="F984" s="988">
        <v>222062</v>
      </c>
    </row>
    <row r="985" spans="1:6" ht="15" x14ac:dyDescent="0.15">
      <c r="A985" s="988" t="s">
        <v>2678</v>
      </c>
      <c r="B985" s="988" t="s">
        <v>2735</v>
      </c>
      <c r="C985" s="988" t="s">
        <v>2676</v>
      </c>
      <c r="D985" s="988" t="s">
        <v>2734</v>
      </c>
      <c r="E985" s="987" t="s">
        <v>5959</v>
      </c>
      <c r="F985" s="988">
        <v>222071</v>
      </c>
    </row>
    <row r="986" spans="1:6" ht="15" x14ac:dyDescent="0.15">
      <c r="A986" s="988" t="s">
        <v>2678</v>
      </c>
      <c r="B986" s="988" t="s">
        <v>2733</v>
      </c>
      <c r="C986" s="988" t="s">
        <v>2676</v>
      </c>
      <c r="D986" s="988" t="s">
        <v>2732</v>
      </c>
      <c r="E986" s="987" t="s">
        <v>5960</v>
      </c>
      <c r="F986" s="988">
        <v>222089</v>
      </c>
    </row>
    <row r="987" spans="1:6" ht="15" x14ac:dyDescent="0.15">
      <c r="A987" s="988" t="s">
        <v>2678</v>
      </c>
      <c r="B987" s="988" t="s">
        <v>2731</v>
      </c>
      <c r="C987" s="988" t="s">
        <v>2676</v>
      </c>
      <c r="D987" s="988" t="s">
        <v>2730</v>
      </c>
      <c r="E987" s="987" t="s">
        <v>5961</v>
      </c>
      <c r="F987" s="988">
        <v>222097</v>
      </c>
    </row>
    <row r="988" spans="1:6" ht="15" x14ac:dyDescent="0.15">
      <c r="A988" s="988" t="s">
        <v>2678</v>
      </c>
      <c r="B988" s="988" t="s">
        <v>2729</v>
      </c>
      <c r="C988" s="988" t="s">
        <v>2676</v>
      </c>
      <c r="D988" s="988" t="s">
        <v>2728</v>
      </c>
      <c r="E988" s="987" t="s">
        <v>5962</v>
      </c>
      <c r="F988" s="988">
        <v>222101</v>
      </c>
    </row>
    <row r="989" spans="1:6" ht="15" x14ac:dyDescent="0.15">
      <c r="A989" s="988" t="s">
        <v>2678</v>
      </c>
      <c r="B989" s="988" t="s">
        <v>2727</v>
      </c>
      <c r="C989" s="988" t="s">
        <v>2676</v>
      </c>
      <c r="D989" s="988" t="s">
        <v>2726</v>
      </c>
      <c r="E989" s="987" t="s">
        <v>5963</v>
      </c>
      <c r="F989" s="988">
        <v>222119</v>
      </c>
    </row>
    <row r="990" spans="1:6" ht="15" x14ac:dyDescent="0.15">
      <c r="A990" s="988" t="s">
        <v>2678</v>
      </c>
      <c r="B990" s="988" t="s">
        <v>2725</v>
      </c>
      <c r="C990" s="988" t="s">
        <v>2676</v>
      </c>
      <c r="D990" s="988" t="s">
        <v>2724</v>
      </c>
      <c r="E990" s="987" t="s">
        <v>5964</v>
      </c>
      <c r="F990" s="988">
        <v>222127</v>
      </c>
    </row>
    <row r="991" spans="1:6" ht="15" x14ac:dyDescent="0.15">
      <c r="A991" s="988" t="s">
        <v>2678</v>
      </c>
      <c r="B991" s="988" t="s">
        <v>2723</v>
      </c>
      <c r="C991" s="988" t="s">
        <v>2676</v>
      </c>
      <c r="D991" s="988" t="s">
        <v>2722</v>
      </c>
      <c r="E991" s="987" t="s">
        <v>5965</v>
      </c>
      <c r="F991" s="988">
        <v>222135</v>
      </c>
    </row>
    <row r="992" spans="1:6" ht="15" x14ac:dyDescent="0.15">
      <c r="A992" s="988" t="s">
        <v>2678</v>
      </c>
      <c r="B992" s="988" t="s">
        <v>2721</v>
      </c>
      <c r="C992" s="988" t="s">
        <v>2676</v>
      </c>
      <c r="D992" s="988" t="s">
        <v>2720</v>
      </c>
      <c r="E992" s="987" t="s">
        <v>5966</v>
      </c>
      <c r="F992" s="988">
        <v>222143</v>
      </c>
    </row>
    <row r="993" spans="1:6" ht="15" x14ac:dyDescent="0.15">
      <c r="A993" s="988" t="s">
        <v>2678</v>
      </c>
      <c r="B993" s="988" t="s">
        <v>2719</v>
      </c>
      <c r="C993" s="988" t="s">
        <v>2676</v>
      </c>
      <c r="D993" s="988" t="s">
        <v>2718</v>
      </c>
      <c r="E993" s="987" t="s">
        <v>5967</v>
      </c>
      <c r="F993" s="988">
        <v>222151</v>
      </c>
    </row>
    <row r="994" spans="1:6" ht="15" x14ac:dyDescent="0.15">
      <c r="A994" s="988" t="s">
        <v>2678</v>
      </c>
      <c r="B994" s="988" t="s">
        <v>2717</v>
      </c>
      <c r="C994" s="988" t="s">
        <v>2676</v>
      </c>
      <c r="D994" s="988" t="s">
        <v>2716</v>
      </c>
      <c r="E994" s="987" t="s">
        <v>5968</v>
      </c>
      <c r="F994" s="988">
        <v>222160</v>
      </c>
    </row>
    <row r="995" spans="1:6" ht="15" x14ac:dyDescent="0.15">
      <c r="A995" s="988" t="s">
        <v>2678</v>
      </c>
      <c r="B995" s="988" t="s">
        <v>2715</v>
      </c>
      <c r="C995" s="988" t="s">
        <v>2676</v>
      </c>
      <c r="D995" s="988" t="s">
        <v>2714</v>
      </c>
      <c r="E995" s="987" t="s">
        <v>5969</v>
      </c>
      <c r="F995" s="988">
        <v>222194</v>
      </c>
    </row>
    <row r="996" spans="1:6" ht="15" x14ac:dyDescent="0.15">
      <c r="A996" s="988" t="s">
        <v>2678</v>
      </c>
      <c r="B996" s="988" t="s">
        <v>2713</v>
      </c>
      <c r="C996" s="988" t="s">
        <v>2676</v>
      </c>
      <c r="D996" s="988" t="s">
        <v>2712</v>
      </c>
      <c r="E996" s="987" t="s">
        <v>5970</v>
      </c>
      <c r="F996" s="988">
        <v>222208</v>
      </c>
    </row>
    <row r="997" spans="1:6" ht="15" x14ac:dyDescent="0.15">
      <c r="A997" s="988" t="s">
        <v>2678</v>
      </c>
      <c r="B997" s="988" t="s">
        <v>2711</v>
      </c>
      <c r="C997" s="988" t="s">
        <v>2676</v>
      </c>
      <c r="D997" s="988" t="s">
        <v>2710</v>
      </c>
      <c r="E997" s="987" t="s">
        <v>5971</v>
      </c>
      <c r="F997" s="988">
        <v>222216</v>
      </c>
    </row>
    <row r="998" spans="1:6" ht="15" x14ac:dyDescent="0.15">
      <c r="A998" s="988" t="s">
        <v>2678</v>
      </c>
      <c r="B998" s="988" t="s">
        <v>2709</v>
      </c>
      <c r="C998" s="988" t="s">
        <v>2676</v>
      </c>
      <c r="D998" s="988" t="s">
        <v>2708</v>
      </c>
      <c r="E998" s="987" t="s">
        <v>5972</v>
      </c>
      <c r="F998" s="988">
        <v>222224</v>
      </c>
    </row>
    <row r="999" spans="1:6" ht="15" x14ac:dyDescent="0.15">
      <c r="A999" s="988" t="s">
        <v>2678</v>
      </c>
      <c r="B999" s="988" t="s">
        <v>2707</v>
      </c>
      <c r="C999" s="988" t="s">
        <v>2676</v>
      </c>
      <c r="D999" s="988" t="s">
        <v>2706</v>
      </c>
      <c r="E999" s="987" t="s">
        <v>5973</v>
      </c>
      <c r="F999" s="988">
        <v>222232</v>
      </c>
    </row>
    <row r="1000" spans="1:6" ht="15" x14ac:dyDescent="0.15">
      <c r="A1000" s="988" t="s">
        <v>2678</v>
      </c>
      <c r="B1000" s="988" t="s">
        <v>2705</v>
      </c>
      <c r="C1000" s="988" t="s">
        <v>2676</v>
      </c>
      <c r="D1000" s="988" t="s">
        <v>2704</v>
      </c>
      <c r="E1000" s="987" t="s">
        <v>5974</v>
      </c>
      <c r="F1000" s="988">
        <v>222241</v>
      </c>
    </row>
    <row r="1001" spans="1:6" ht="15" x14ac:dyDescent="0.15">
      <c r="A1001" s="988" t="s">
        <v>2678</v>
      </c>
      <c r="B1001" s="988" t="s">
        <v>2703</v>
      </c>
      <c r="C1001" s="988" t="s">
        <v>2676</v>
      </c>
      <c r="D1001" s="988" t="s">
        <v>2702</v>
      </c>
      <c r="E1001" s="987" t="s">
        <v>5975</v>
      </c>
      <c r="F1001" s="988">
        <v>222259</v>
      </c>
    </row>
    <row r="1002" spans="1:6" ht="15" x14ac:dyDescent="0.15">
      <c r="A1002" s="988" t="s">
        <v>2678</v>
      </c>
      <c r="B1002" s="988" t="s">
        <v>2701</v>
      </c>
      <c r="C1002" s="988" t="s">
        <v>2676</v>
      </c>
      <c r="D1002" s="988" t="s">
        <v>2700</v>
      </c>
      <c r="E1002" s="987" t="s">
        <v>5976</v>
      </c>
      <c r="F1002" s="988">
        <v>222267</v>
      </c>
    </row>
    <row r="1003" spans="1:6" ht="15" x14ac:dyDescent="0.15">
      <c r="A1003" s="988" t="s">
        <v>2678</v>
      </c>
      <c r="B1003" s="988" t="s">
        <v>2699</v>
      </c>
      <c r="C1003" s="988" t="s">
        <v>2676</v>
      </c>
      <c r="D1003" s="988" t="s">
        <v>2698</v>
      </c>
      <c r="E1003" s="987" t="s">
        <v>5977</v>
      </c>
      <c r="F1003" s="988">
        <v>223018</v>
      </c>
    </row>
    <row r="1004" spans="1:6" ht="15" x14ac:dyDescent="0.15">
      <c r="A1004" s="988" t="s">
        <v>2678</v>
      </c>
      <c r="B1004" s="988" t="s">
        <v>2697</v>
      </c>
      <c r="C1004" s="988" t="s">
        <v>2676</v>
      </c>
      <c r="D1004" s="988" t="s">
        <v>2696</v>
      </c>
      <c r="E1004" s="987" t="s">
        <v>5978</v>
      </c>
      <c r="F1004" s="988">
        <v>223026</v>
      </c>
    </row>
    <row r="1005" spans="1:6" ht="15" x14ac:dyDescent="0.15">
      <c r="A1005" s="988" t="s">
        <v>2678</v>
      </c>
      <c r="B1005" s="988" t="s">
        <v>2695</v>
      </c>
      <c r="C1005" s="988" t="s">
        <v>2676</v>
      </c>
      <c r="D1005" s="988" t="s">
        <v>2694</v>
      </c>
      <c r="E1005" s="987" t="s">
        <v>5979</v>
      </c>
      <c r="F1005" s="988">
        <v>223042</v>
      </c>
    </row>
    <row r="1006" spans="1:6" ht="15" x14ac:dyDescent="0.15">
      <c r="A1006" s="988" t="s">
        <v>2678</v>
      </c>
      <c r="B1006" s="988" t="s">
        <v>2693</v>
      </c>
      <c r="C1006" s="988" t="s">
        <v>2676</v>
      </c>
      <c r="D1006" s="988" t="s">
        <v>2692</v>
      </c>
      <c r="E1006" s="987" t="s">
        <v>5980</v>
      </c>
      <c r="F1006" s="988">
        <v>223051</v>
      </c>
    </row>
    <row r="1007" spans="1:6" ht="15" x14ac:dyDescent="0.15">
      <c r="A1007" s="988" t="s">
        <v>2678</v>
      </c>
      <c r="B1007" s="988" t="s">
        <v>2691</v>
      </c>
      <c r="C1007" s="988" t="s">
        <v>2676</v>
      </c>
      <c r="D1007" s="988" t="s">
        <v>2690</v>
      </c>
      <c r="E1007" s="987" t="s">
        <v>5981</v>
      </c>
      <c r="F1007" s="988">
        <v>223069</v>
      </c>
    </row>
    <row r="1008" spans="1:6" ht="15" x14ac:dyDescent="0.15">
      <c r="A1008" s="988" t="s">
        <v>2678</v>
      </c>
      <c r="B1008" s="988" t="s">
        <v>2689</v>
      </c>
      <c r="C1008" s="988" t="s">
        <v>2676</v>
      </c>
      <c r="D1008" s="988" t="s">
        <v>2688</v>
      </c>
      <c r="E1008" s="987" t="s">
        <v>5982</v>
      </c>
      <c r="F1008" s="988">
        <v>223255</v>
      </c>
    </row>
    <row r="1009" spans="1:6" ht="15" x14ac:dyDescent="0.15">
      <c r="A1009" s="988" t="s">
        <v>2678</v>
      </c>
      <c r="B1009" s="988" t="s">
        <v>2687</v>
      </c>
      <c r="C1009" s="988" t="s">
        <v>2676</v>
      </c>
      <c r="D1009" s="988" t="s">
        <v>2686</v>
      </c>
      <c r="E1009" s="987" t="s">
        <v>5983</v>
      </c>
      <c r="F1009" s="988">
        <v>223417</v>
      </c>
    </row>
    <row r="1010" spans="1:6" ht="15" x14ac:dyDescent="0.15">
      <c r="A1010" s="988" t="s">
        <v>2678</v>
      </c>
      <c r="B1010" s="988" t="s">
        <v>2685</v>
      </c>
      <c r="C1010" s="988" t="s">
        <v>2676</v>
      </c>
      <c r="D1010" s="988" t="s">
        <v>2684</v>
      </c>
      <c r="E1010" s="987" t="s">
        <v>5984</v>
      </c>
      <c r="F1010" s="988">
        <v>223425</v>
      </c>
    </row>
    <row r="1011" spans="1:6" ht="15" x14ac:dyDescent="0.15">
      <c r="A1011" s="988" t="s">
        <v>2678</v>
      </c>
      <c r="B1011" s="988" t="s">
        <v>2683</v>
      </c>
      <c r="C1011" s="988" t="s">
        <v>2676</v>
      </c>
      <c r="D1011" s="988" t="s">
        <v>2682</v>
      </c>
      <c r="E1011" s="987" t="s">
        <v>5985</v>
      </c>
      <c r="F1011" s="988">
        <v>223441</v>
      </c>
    </row>
    <row r="1012" spans="1:6" ht="15" x14ac:dyDescent="0.15">
      <c r="A1012" s="988" t="s">
        <v>2678</v>
      </c>
      <c r="B1012" s="988" t="s">
        <v>2681</v>
      </c>
      <c r="C1012" s="988" t="s">
        <v>2676</v>
      </c>
      <c r="D1012" s="988" t="s">
        <v>2680</v>
      </c>
      <c r="E1012" s="987" t="s">
        <v>5986</v>
      </c>
      <c r="F1012" s="988">
        <v>224243</v>
      </c>
    </row>
    <row r="1013" spans="1:6" ht="15" x14ac:dyDescent="0.15">
      <c r="A1013" s="988" t="s">
        <v>2678</v>
      </c>
      <c r="B1013" s="988" t="s">
        <v>2679</v>
      </c>
      <c r="C1013" s="988" t="s">
        <v>2676</v>
      </c>
      <c r="D1013" s="988" t="s">
        <v>5987</v>
      </c>
      <c r="E1013" s="987" t="s">
        <v>5988</v>
      </c>
      <c r="F1013" s="988">
        <v>224294</v>
      </c>
    </row>
    <row r="1014" spans="1:6" ht="15" x14ac:dyDescent="0.15">
      <c r="A1014" s="988" t="s">
        <v>2678</v>
      </c>
      <c r="B1014" s="988" t="s">
        <v>2677</v>
      </c>
      <c r="C1014" s="988" t="s">
        <v>2676</v>
      </c>
      <c r="D1014" s="988" t="s">
        <v>2675</v>
      </c>
      <c r="E1014" s="987" t="s">
        <v>5989</v>
      </c>
      <c r="F1014" s="988">
        <v>224618</v>
      </c>
    </row>
    <row r="1015" spans="1:6" ht="15" x14ac:dyDescent="0.15">
      <c r="A1015" s="985" t="s">
        <v>2576</v>
      </c>
      <c r="B1015" s="986"/>
      <c r="C1015" s="986" t="s">
        <v>2574</v>
      </c>
      <c r="D1015" s="986"/>
      <c r="E1015" s="987" t="s">
        <v>2576</v>
      </c>
      <c r="F1015" s="985">
        <v>230006</v>
      </c>
    </row>
    <row r="1016" spans="1:6" ht="15" x14ac:dyDescent="0.15">
      <c r="A1016" s="988" t="s">
        <v>2576</v>
      </c>
      <c r="B1016" s="988" t="s">
        <v>2674</v>
      </c>
      <c r="C1016" s="988" t="s">
        <v>2574</v>
      </c>
      <c r="D1016" s="988" t="s">
        <v>2673</v>
      </c>
      <c r="E1016" s="987" t="s">
        <v>5990</v>
      </c>
      <c r="F1016" s="988">
        <v>231002</v>
      </c>
    </row>
    <row r="1017" spans="1:6" ht="15" x14ac:dyDescent="0.15">
      <c r="A1017" s="988" t="s">
        <v>2576</v>
      </c>
      <c r="B1017" s="988" t="s">
        <v>2672</v>
      </c>
      <c r="C1017" s="988" t="s">
        <v>2574</v>
      </c>
      <c r="D1017" s="988" t="s">
        <v>2671</v>
      </c>
      <c r="E1017" s="987" t="s">
        <v>5991</v>
      </c>
      <c r="F1017" s="988">
        <v>232017</v>
      </c>
    </row>
    <row r="1018" spans="1:6" ht="15" x14ac:dyDescent="0.15">
      <c r="A1018" s="988" t="s">
        <v>2576</v>
      </c>
      <c r="B1018" s="988" t="s">
        <v>2670</v>
      </c>
      <c r="C1018" s="988" t="s">
        <v>2574</v>
      </c>
      <c r="D1018" s="988" t="s">
        <v>2669</v>
      </c>
      <c r="E1018" s="987" t="s">
        <v>5992</v>
      </c>
      <c r="F1018" s="988">
        <v>232025</v>
      </c>
    </row>
    <row r="1019" spans="1:6" ht="15" x14ac:dyDescent="0.15">
      <c r="A1019" s="988" t="s">
        <v>2576</v>
      </c>
      <c r="B1019" s="988" t="s">
        <v>2668</v>
      </c>
      <c r="C1019" s="988" t="s">
        <v>2574</v>
      </c>
      <c r="D1019" s="988" t="s">
        <v>2667</v>
      </c>
      <c r="E1019" s="987" t="s">
        <v>5993</v>
      </c>
      <c r="F1019" s="988">
        <v>232033</v>
      </c>
    </row>
    <row r="1020" spans="1:6" ht="15" x14ac:dyDescent="0.15">
      <c r="A1020" s="988" t="s">
        <v>2576</v>
      </c>
      <c r="B1020" s="988" t="s">
        <v>2666</v>
      </c>
      <c r="C1020" s="988" t="s">
        <v>2574</v>
      </c>
      <c r="D1020" s="988" t="s">
        <v>2665</v>
      </c>
      <c r="E1020" s="987" t="s">
        <v>5994</v>
      </c>
      <c r="F1020" s="988">
        <v>232041</v>
      </c>
    </row>
    <row r="1021" spans="1:6" ht="15" x14ac:dyDescent="0.15">
      <c r="A1021" s="988" t="s">
        <v>2576</v>
      </c>
      <c r="B1021" s="988" t="s">
        <v>2664</v>
      </c>
      <c r="C1021" s="988" t="s">
        <v>2574</v>
      </c>
      <c r="D1021" s="988" t="s">
        <v>2663</v>
      </c>
      <c r="E1021" s="987" t="s">
        <v>5995</v>
      </c>
      <c r="F1021" s="988">
        <v>232050</v>
      </c>
    </row>
    <row r="1022" spans="1:6" ht="15" x14ac:dyDescent="0.15">
      <c r="A1022" s="988" t="s">
        <v>2576</v>
      </c>
      <c r="B1022" s="988" t="s">
        <v>2662</v>
      </c>
      <c r="C1022" s="988" t="s">
        <v>2574</v>
      </c>
      <c r="D1022" s="988" t="s">
        <v>2661</v>
      </c>
      <c r="E1022" s="987" t="s">
        <v>5996</v>
      </c>
      <c r="F1022" s="988">
        <v>232068</v>
      </c>
    </row>
    <row r="1023" spans="1:6" ht="15" x14ac:dyDescent="0.15">
      <c r="A1023" s="988" t="s">
        <v>2576</v>
      </c>
      <c r="B1023" s="988" t="s">
        <v>2660</v>
      </c>
      <c r="C1023" s="988" t="s">
        <v>2574</v>
      </c>
      <c r="D1023" s="988" t="s">
        <v>2659</v>
      </c>
      <c r="E1023" s="987" t="s">
        <v>5997</v>
      </c>
      <c r="F1023" s="988">
        <v>232076</v>
      </c>
    </row>
    <row r="1024" spans="1:6" ht="15" x14ac:dyDescent="0.15">
      <c r="A1024" s="988" t="s">
        <v>2576</v>
      </c>
      <c r="B1024" s="988" t="s">
        <v>2658</v>
      </c>
      <c r="C1024" s="988" t="s">
        <v>2574</v>
      </c>
      <c r="D1024" s="988" t="s">
        <v>1535</v>
      </c>
      <c r="E1024" s="987" t="s">
        <v>5998</v>
      </c>
      <c r="F1024" s="988">
        <v>232084</v>
      </c>
    </row>
    <row r="1025" spans="1:6" ht="15" x14ac:dyDescent="0.15">
      <c r="A1025" s="988" t="s">
        <v>2576</v>
      </c>
      <c r="B1025" s="988" t="s">
        <v>2657</v>
      </c>
      <c r="C1025" s="988" t="s">
        <v>2574</v>
      </c>
      <c r="D1025" s="988" t="s">
        <v>2656</v>
      </c>
      <c r="E1025" s="987" t="s">
        <v>5999</v>
      </c>
      <c r="F1025" s="988">
        <v>232092</v>
      </c>
    </row>
    <row r="1026" spans="1:6" ht="15" x14ac:dyDescent="0.15">
      <c r="A1026" s="988" t="s">
        <v>2576</v>
      </c>
      <c r="B1026" s="988" t="s">
        <v>2655</v>
      </c>
      <c r="C1026" s="988" t="s">
        <v>2574</v>
      </c>
      <c r="D1026" s="988" t="s">
        <v>2654</v>
      </c>
      <c r="E1026" s="987" t="s">
        <v>6000</v>
      </c>
      <c r="F1026" s="988">
        <v>232106</v>
      </c>
    </row>
    <row r="1027" spans="1:6" ht="15" x14ac:dyDescent="0.15">
      <c r="A1027" s="988" t="s">
        <v>2576</v>
      </c>
      <c r="B1027" s="988" t="s">
        <v>2653</v>
      </c>
      <c r="C1027" s="988" t="s">
        <v>2574</v>
      </c>
      <c r="D1027" s="988" t="s">
        <v>2652</v>
      </c>
      <c r="E1027" s="987" t="s">
        <v>6001</v>
      </c>
      <c r="F1027" s="988">
        <v>232114</v>
      </c>
    </row>
    <row r="1028" spans="1:6" ht="15" x14ac:dyDescent="0.15">
      <c r="A1028" s="988" t="s">
        <v>2576</v>
      </c>
      <c r="B1028" s="988" t="s">
        <v>2651</v>
      </c>
      <c r="C1028" s="988" t="s">
        <v>2574</v>
      </c>
      <c r="D1028" s="988" t="s">
        <v>6002</v>
      </c>
      <c r="E1028" s="987" t="s">
        <v>6003</v>
      </c>
      <c r="F1028" s="988">
        <v>232122</v>
      </c>
    </row>
    <row r="1029" spans="1:6" ht="15" x14ac:dyDescent="0.15">
      <c r="A1029" s="988" t="s">
        <v>2576</v>
      </c>
      <c r="B1029" s="988" t="s">
        <v>2650</v>
      </c>
      <c r="C1029" s="988" t="s">
        <v>2574</v>
      </c>
      <c r="D1029" s="988" t="s">
        <v>2649</v>
      </c>
      <c r="E1029" s="987" t="s">
        <v>6004</v>
      </c>
      <c r="F1029" s="988">
        <v>232131</v>
      </c>
    </row>
    <row r="1030" spans="1:6" ht="15" x14ac:dyDescent="0.15">
      <c r="A1030" s="988" t="s">
        <v>2576</v>
      </c>
      <c r="B1030" s="988" t="s">
        <v>2648</v>
      </c>
      <c r="C1030" s="988" t="s">
        <v>2574</v>
      </c>
      <c r="D1030" s="988" t="s">
        <v>2647</v>
      </c>
      <c r="E1030" s="987" t="s">
        <v>6005</v>
      </c>
      <c r="F1030" s="988">
        <v>232149</v>
      </c>
    </row>
    <row r="1031" spans="1:6" ht="15" x14ac:dyDescent="0.15">
      <c r="A1031" s="988" t="s">
        <v>2576</v>
      </c>
      <c r="B1031" s="988" t="s">
        <v>2646</v>
      </c>
      <c r="C1031" s="988" t="s">
        <v>2574</v>
      </c>
      <c r="D1031" s="988" t="s">
        <v>2645</v>
      </c>
      <c r="E1031" s="987" t="s">
        <v>6006</v>
      </c>
      <c r="F1031" s="988">
        <v>232157</v>
      </c>
    </row>
    <row r="1032" spans="1:6" ht="15" x14ac:dyDescent="0.15">
      <c r="A1032" s="988" t="s">
        <v>2576</v>
      </c>
      <c r="B1032" s="988" t="s">
        <v>2644</v>
      </c>
      <c r="C1032" s="988" t="s">
        <v>2574</v>
      </c>
      <c r="D1032" s="988" t="s">
        <v>2643</v>
      </c>
      <c r="E1032" s="987" t="s">
        <v>6007</v>
      </c>
      <c r="F1032" s="988">
        <v>232165</v>
      </c>
    </row>
    <row r="1033" spans="1:6" ht="15" x14ac:dyDescent="0.15">
      <c r="A1033" s="988" t="s">
        <v>2576</v>
      </c>
      <c r="B1033" s="988" t="s">
        <v>2642</v>
      </c>
      <c r="C1033" s="988" t="s">
        <v>2574</v>
      </c>
      <c r="D1033" s="988" t="s">
        <v>1760</v>
      </c>
      <c r="E1033" s="987" t="s">
        <v>6008</v>
      </c>
      <c r="F1033" s="988">
        <v>232173</v>
      </c>
    </row>
    <row r="1034" spans="1:6" ht="15" x14ac:dyDescent="0.15">
      <c r="A1034" s="988" t="s">
        <v>2576</v>
      </c>
      <c r="B1034" s="988" t="s">
        <v>2641</v>
      </c>
      <c r="C1034" s="988" t="s">
        <v>2574</v>
      </c>
      <c r="D1034" s="988" t="s">
        <v>2640</v>
      </c>
      <c r="E1034" s="987" t="s">
        <v>6009</v>
      </c>
      <c r="F1034" s="988">
        <v>232190</v>
      </c>
    </row>
    <row r="1035" spans="1:6" ht="15" x14ac:dyDescent="0.15">
      <c r="A1035" s="988" t="s">
        <v>2576</v>
      </c>
      <c r="B1035" s="988" t="s">
        <v>2639</v>
      </c>
      <c r="C1035" s="988" t="s">
        <v>2574</v>
      </c>
      <c r="D1035" s="988" t="s">
        <v>2638</v>
      </c>
      <c r="E1035" s="987" t="s">
        <v>6010</v>
      </c>
      <c r="F1035" s="988">
        <v>232203</v>
      </c>
    </row>
    <row r="1036" spans="1:6" ht="15" x14ac:dyDescent="0.15">
      <c r="A1036" s="988" t="s">
        <v>2576</v>
      </c>
      <c r="B1036" s="988" t="s">
        <v>2637</v>
      </c>
      <c r="C1036" s="988" t="s">
        <v>2574</v>
      </c>
      <c r="D1036" s="988" t="s">
        <v>2636</v>
      </c>
      <c r="E1036" s="987" t="s">
        <v>6011</v>
      </c>
      <c r="F1036" s="988">
        <v>232211</v>
      </c>
    </row>
    <row r="1037" spans="1:6" ht="15" x14ac:dyDescent="0.15">
      <c r="A1037" s="988" t="s">
        <v>2576</v>
      </c>
      <c r="B1037" s="988" t="s">
        <v>2635</v>
      </c>
      <c r="C1037" s="988" t="s">
        <v>2574</v>
      </c>
      <c r="D1037" s="988" t="s">
        <v>2634</v>
      </c>
      <c r="E1037" s="987" t="s">
        <v>6012</v>
      </c>
      <c r="F1037" s="988">
        <v>232220</v>
      </c>
    </row>
    <row r="1038" spans="1:6" ht="15" x14ac:dyDescent="0.15">
      <c r="A1038" s="988" t="s">
        <v>2576</v>
      </c>
      <c r="B1038" s="988" t="s">
        <v>2633</v>
      </c>
      <c r="C1038" s="988" t="s">
        <v>2574</v>
      </c>
      <c r="D1038" s="988" t="s">
        <v>2632</v>
      </c>
      <c r="E1038" s="987" t="s">
        <v>6013</v>
      </c>
      <c r="F1038" s="988">
        <v>232238</v>
      </c>
    </row>
    <row r="1039" spans="1:6" ht="15" x14ac:dyDescent="0.15">
      <c r="A1039" s="988" t="s">
        <v>2576</v>
      </c>
      <c r="B1039" s="988" t="s">
        <v>2631</v>
      </c>
      <c r="C1039" s="988" t="s">
        <v>2574</v>
      </c>
      <c r="D1039" s="988" t="s">
        <v>2630</v>
      </c>
      <c r="E1039" s="987" t="s">
        <v>6014</v>
      </c>
      <c r="F1039" s="988">
        <v>232246</v>
      </c>
    </row>
    <row r="1040" spans="1:6" ht="15" x14ac:dyDescent="0.15">
      <c r="A1040" s="988" t="s">
        <v>2576</v>
      </c>
      <c r="B1040" s="988" t="s">
        <v>2629</v>
      </c>
      <c r="C1040" s="988" t="s">
        <v>2574</v>
      </c>
      <c r="D1040" s="988" t="s">
        <v>6015</v>
      </c>
      <c r="E1040" s="987" t="s">
        <v>6016</v>
      </c>
      <c r="F1040" s="988">
        <v>232254</v>
      </c>
    </row>
    <row r="1041" spans="1:6" ht="15" x14ac:dyDescent="0.15">
      <c r="A1041" s="988" t="s">
        <v>2576</v>
      </c>
      <c r="B1041" s="988" t="s">
        <v>2628</v>
      </c>
      <c r="C1041" s="988" t="s">
        <v>2574</v>
      </c>
      <c r="D1041" s="988" t="s">
        <v>2627</v>
      </c>
      <c r="E1041" s="987" t="s">
        <v>6017</v>
      </c>
      <c r="F1041" s="988">
        <v>232262</v>
      </c>
    </row>
    <row r="1042" spans="1:6" ht="15" x14ac:dyDescent="0.15">
      <c r="A1042" s="988" t="s">
        <v>2576</v>
      </c>
      <c r="B1042" s="988" t="s">
        <v>2626</v>
      </c>
      <c r="C1042" s="988" t="s">
        <v>2574</v>
      </c>
      <c r="D1042" s="988" t="s">
        <v>2625</v>
      </c>
      <c r="E1042" s="987" t="s">
        <v>6018</v>
      </c>
      <c r="F1042" s="988">
        <v>232271</v>
      </c>
    </row>
    <row r="1043" spans="1:6" ht="15" x14ac:dyDescent="0.15">
      <c r="A1043" s="988" t="s">
        <v>2576</v>
      </c>
      <c r="B1043" s="988" t="s">
        <v>2624</v>
      </c>
      <c r="C1043" s="988" t="s">
        <v>2574</v>
      </c>
      <c r="D1043" s="988" t="s">
        <v>2623</v>
      </c>
      <c r="E1043" s="987" t="s">
        <v>6019</v>
      </c>
      <c r="F1043" s="988">
        <v>232289</v>
      </c>
    </row>
    <row r="1044" spans="1:6" ht="15" x14ac:dyDescent="0.15">
      <c r="A1044" s="988" t="s">
        <v>2576</v>
      </c>
      <c r="B1044" s="988" t="s">
        <v>2622</v>
      </c>
      <c r="C1044" s="988" t="s">
        <v>2574</v>
      </c>
      <c r="D1044" s="988" t="s">
        <v>2621</v>
      </c>
      <c r="E1044" s="987" t="s">
        <v>6020</v>
      </c>
      <c r="F1044" s="988">
        <v>232297</v>
      </c>
    </row>
    <row r="1045" spans="1:6" ht="15" x14ac:dyDescent="0.15">
      <c r="A1045" s="988" t="s">
        <v>2576</v>
      </c>
      <c r="B1045" s="988" t="s">
        <v>2620</v>
      </c>
      <c r="C1045" s="988" t="s">
        <v>2574</v>
      </c>
      <c r="D1045" s="988" t="s">
        <v>6021</v>
      </c>
      <c r="E1045" s="987" t="s">
        <v>6022</v>
      </c>
      <c r="F1045" s="988">
        <v>232301</v>
      </c>
    </row>
    <row r="1046" spans="1:6" ht="15" x14ac:dyDescent="0.15">
      <c r="A1046" s="988" t="s">
        <v>2576</v>
      </c>
      <c r="B1046" s="988" t="s">
        <v>2619</v>
      </c>
      <c r="C1046" s="988" t="s">
        <v>2574</v>
      </c>
      <c r="D1046" s="988" t="s">
        <v>2618</v>
      </c>
      <c r="E1046" s="987" t="s">
        <v>6023</v>
      </c>
      <c r="F1046" s="988">
        <v>232319</v>
      </c>
    </row>
    <row r="1047" spans="1:6" ht="15" x14ac:dyDescent="0.15">
      <c r="A1047" s="988" t="s">
        <v>2576</v>
      </c>
      <c r="B1047" s="988" t="s">
        <v>2617</v>
      </c>
      <c r="C1047" s="988" t="s">
        <v>2574</v>
      </c>
      <c r="D1047" s="988" t="s">
        <v>2616</v>
      </c>
      <c r="E1047" s="987" t="s">
        <v>6024</v>
      </c>
      <c r="F1047" s="988">
        <v>232327</v>
      </c>
    </row>
    <row r="1048" spans="1:6" ht="15" x14ac:dyDescent="0.15">
      <c r="A1048" s="988" t="s">
        <v>2576</v>
      </c>
      <c r="B1048" s="988" t="s">
        <v>2615</v>
      </c>
      <c r="C1048" s="988" t="s">
        <v>2574</v>
      </c>
      <c r="D1048" s="988" t="s">
        <v>2614</v>
      </c>
      <c r="E1048" s="987" t="s">
        <v>6025</v>
      </c>
      <c r="F1048" s="988">
        <v>232335</v>
      </c>
    </row>
    <row r="1049" spans="1:6" ht="15" x14ac:dyDescent="0.15">
      <c r="A1049" s="988" t="s">
        <v>2576</v>
      </c>
      <c r="B1049" s="988" t="s">
        <v>2613</v>
      </c>
      <c r="C1049" s="988" t="s">
        <v>2574</v>
      </c>
      <c r="D1049" s="988" t="s">
        <v>2612</v>
      </c>
      <c r="E1049" s="987" t="s">
        <v>6026</v>
      </c>
      <c r="F1049" s="988">
        <v>232343</v>
      </c>
    </row>
    <row r="1050" spans="1:6" ht="15" x14ac:dyDescent="0.15">
      <c r="A1050" s="988" t="s">
        <v>2576</v>
      </c>
      <c r="B1050" s="988" t="s">
        <v>2611</v>
      </c>
      <c r="C1050" s="988" t="s">
        <v>2574</v>
      </c>
      <c r="D1050" s="988" t="s">
        <v>2610</v>
      </c>
      <c r="E1050" s="987" t="s">
        <v>6027</v>
      </c>
      <c r="F1050" s="988">
        <v>232351</v>
      </c>
    </row>
    <row r="1051" spans="1:6" ht="15" x14ac:dyDescent="0.15">
      <c r="A1051" s="988" t="s">
        <v>2576</v>
      </c>
      <c r="B1051" s="988" t="s">
        <v>2609</v>
      </c>
      <c r="C1051" s="988" t="s">
        <v>2574</v>
      </c>
      <c r="D1051" s="988" t="s">
        <v>1891</v>
      </c>
      <c r="E1051" s="987" t="s">
        <v>6028</v>
      </c>
      <c r="F1051" s="988">
        <v>232360</v>
      </c>
    </row>
    <row r="1052" spans="1:6" ht="15" x14ac:dyDescent="0.15">
      <c r="A1052" s="988" t="s">
        <v>2576</v>
      </c>
      <c r="B1052" s="988" t="s">
        <v>2608</v>
      </c>
      <c r="C1052" s="988" t="s">
        <v>2574</v>
      </c>
      <c r="D1052" s="988" t="s">
        <v>2607</v>
      </c>
      <c r="E1052" s="987" t="s">
        <v>6029</v>
      </c>
      <c r="F1052" s="988">
        <v>232378</v>
      </c>
    </row>
    <row r="1053" spans="1:6" ht="15" x14ac:dyDescent="0.15">
      <c r="A1053" s="988" t="s">
        <v>2576</v>
      </c>
      <c r="B1053" s="988" t="s">
        <v>2606</v>
      </c>
      <c r="C1053" s="988" t="s">
        <v>2574</v>
      </c>
      <c r="D1053" s="988" t="s">
        <v>2605</v>
      </c>
      <c r="E1053" s="987" t="s">
        <v>6030</v>
      </c>
      <c r="F1053" s="988">
        <v>232386</v>
      </c>
    </row>
    <row r="1054" spans="1:6" ht="15" x14ac:dyDescent="0.15">
      <c r="A1054" s="988" t="s">
        <v>2576</v>
      </c>
      <c r="B1054" s="988" t="s">
        <v>2604</v>
      </c>
      <c r="C1054" s="988" t="s">
        <v>2574</v>
      </c>
      <c r="D1054" s="988" t="s">
        <v>2603</v>
      </c>
      <c r="E1054" s="987" t="s">
        <v>6031</v>
      </c>
      <c r="F1054" s="988">
        <v>233021</v>
      </c>
    </row>
    <row r="1055" spans="1:6" ht="15" x14ac:dyDescent="0.15">
      <c r="A1055" s="988" t="s">
        <v>2576</v>
      </c>
      <c r="B1055" s="988" t="s">
        <v>2602</v>
      </c>
      <c r="C1055" s="988" t="s">
        <v>2574</v>
      </c>
      <c r="D1055" s="988" t="s">
        <v>2601</v>
      </c>
      <c r="E1055" s="987" t="s">
        <v>6032</v>
      </c>
      <c r="F1055" s="988">
        <v>233421</v>
      </c>
    </row>
    <row r="1056" spans="1:6" ht="15" x14ac:dyDescent="0.15">
      <c r="A1056" s="988" t="s">
        <v>2576</v>
      </c>
      <c r="B1056" s="988" t="s">
        <v>2600</v>
      </c>
      <c r="C1056" s="988" t="s">
        <v>2574</v>
      </c>
      <c r="D1056" s="988" t="s">
        <v>2599</v>
      </c>
      <c r="E1056" s="987" t="s">
        <v>6033</v>
      </c>
      <c r="F1056" s="988">
        <v>233617</v>
      </c>
    </row>
    <row r="1057" spans="1:6" ht="15" x14ac:dyDescent="0.15">
      <c r="A1057" s="988" t="s">
        <v>2576</v>
      </c>
      <c r="B1057" s="988" t="s">
        <v>2598</v>
      </c>
      <c r="C1057" s="988" t="s">
        <v>2574</v>
      </c>
      <c r="D1057" s="988" t="s">
        <v>2597</v>
      </c>
      <c r="E1057" s="987" t="s">
        <v>6034</v>
      </c>
      <c r="F1057" s="988">
        <v>233625</v>
      </c>
    </row>
    <row r="1058" spans="1:6" ht="15" x14ac:dyDescent="0.15">
      <c r="A1058" s="988" t="s">
        <v>2576</v>
      </c>
      <c r="B1058" s="988" t="s">
        <v>2596</v>
      </c>
      <c r="C1058" s="988" t="s">
        <v>2574</v>
      </c>
      <c r="D1058" s="988" t="s">
        <v>2595</v>
      </c>
      <c r="E1058" s="987" t="s">
        <v>6035</v>
      </c>
      <c r="F1058" s="988">
        <v>234249</v>
      </c>
    </row>
    <row r="1059" spans="1:6" ht="15" x14ac:dyDescent="0.15">
      <c r="A1059" s="988" t="s">
        <v>2576</v>
      </c>
      <c r="B1059" s="988" t="s">
        <v>2594</v>
      </c>
      <c r="C1059" s="988" t="s">
        <v>2574</v>
      </c>
      <c r="D1059" s="988" t="s">
        <v>2593</v>
      </c>
      <c r="E1059" s="987" t="s">
        <v>6036</v>
      </c>
      <c r="F1059" s="988">
        <v>234257</v>
      </c>
    </row>
    <row r="1060" spans="1:6" ht="15" x14ac:dyDescent="0.15">
      <c r="A1060" s="988" t="s">
        <v>2576</v>
      </c>
      <c r="B1060" s="988" t="s">
        <v>2592</v>
      </c>
      <c r="C1060" s="988" t="s">
        <v>2574</v>
      </c>
      <c r="D1060" s="988" t="s">
        <v>2591</v>
      </c>
      <c r="E1060" s="987" t="s">
        <v>6037</v>
      </c>
      <c r="F1060" s="988">
        <v>234273</v>
      </c>
    </row>
    <row r="1061" spans="1:6" ht="15" x14ac:dyDescent="0.15">
      <c r="A1061" s="988" t="s">
        <v>2576</v>
      </c>
      <c r="B1061" s="988" t="s">
        <v>2590</v>
      </c>
      <c r="C1061" s="988" t="s">
        <v>2574</v>
      </c>
      <c r="D1061" s="988" t="s">
        <v>2589</v>
      </c>
      <c r="E1061" s="987" t="s">
        <v>6038</v>
      </c>
      <c r="F1061" s="988">
        <v>234419</v>
      </c>
    </row>
    <row r="1062" spans="1:6" ht="15" x14ac:dyDescent="0.15">
      <c r="A1062" s="988" t="s">
        <v>2576</v>
      </c>
      <c r="B1062" s="988" t="s">
        <v>2588</v>
      </c>
      <c r="C1062" s="988" t="s">
        <v>2574</v>
      </c>
      <c r="D1062" s="988" t="s">
        <v>2587</v>
      </c>
      <c r="E1062" s="987" t="s">
        <v>6039</v>
      </c>
      <c r="F1062" s="988">
        <v>234427</v>
      </c>
    </row>
    <row r="1063" spans="1:6" ht="15" x14ac:dyDescent="0.15">
      <c r="A1063" s="988" t="s">
        <v>2576</v>
      </c>
      <c r="B1063" s="988" t="s">
        <v>2586</v>
      </c>
      <c r="C1063" s="988" t="s">
        <v>2574</v>
      </c>
      <c r="D1063" s="988" t="s">
        <v>2585</v>
      </c>
      <c r="E1063" s="987" t="s">
        <v>6040</v>
      </c>
      <c r="F1063" s="988">
        <v>234451</v>
      </c>
    </row>
    <row r="1064" spans="1:6" ht="15" x14ac:dyDescent="0.15">
      <c r="A1064" s="988" t="s">
        <v>2576</v>
      </c>
      <c r="B1064" s="988" t="s">
        <v>2153</v>
      </c>
      <c r="C1064" s="988" t="s">
        <v>2574</v>
      </c>
      <c r="D1064" s="988" t="s">
        <v>2152</v>
      </c>
      <c r="E1064" s="987" t="s">
        <v>6041</v>
      </c>
      <c r="F1064" s="988">
        <v>234460</v>
      </c>
    </row>
    <row r="1065" spans="1:6" ht="15" x14ac:dyDescent="0.15">
      <c r="A1065" s="988" t="s">
        <v>2576</v>
      </c>
      <c r="B1065" s="988" t="s">
        <v>2584</v>
      </c>
      <c r="C1065" s="988" t="s">
        <v>2574</v>
      </c>
      <c r="D1065" s="988" t="s">
        <v>2583</v>
      </c>
      <c r="E1065" s="987" t="s">
        <v>6042</v>
      </c>
      <c r="F1065" s="988">
        <v>234478</v>
      </c>
    </row>
    <row r="1066" spans="1:6" ht="15" x14ac:dyDescent="0.15">
      <c r="A1066" s="988" t="s">
        <v>2576</v>
      </c>
      <c r="B1066" s="988" t="s">
        <v>2582</v>
      </c>
      <c r="C1066" s="988" t="s">
        <v>2574</v>
      </c>
      <c r="D1066" s="988" t="s">
        <v>2581</v>
      </c>
      <c r="E1066" s="987" t="s">
        <v>6043</v>
      </c>
      <c r="F1066" s="988">
        <v>235016</v>
      </c>
    </row>
    <row r="1067" spans="1:6" ht="15" x14ac:dyDescent="0.15">
      <c r="A1067" s="988" t="s">
        <v>2576</v>
      </c>
      <c r="B1067" s="988" t="s">
        <v>2580</v>
      </c>
      <c r="C1067" s="988" t="s">
        <v>2574</v>
      </c>
      <c r="D1067" s="988" t="s">
        <v>2579</v>
      </c>
      <c r="E1067" s="987" t="s">
        <v>6044</v>
      </c>
      <c r="F1067" s="988">
        <v>235610</v>
      </c>
    </row>
    <row r="1068" spans="1:6" ht="15" x14ac:dyDescent="0.15">
      <c r="A1068" s="988" t="s">
        <v>2576</v>
      </c>
      <c r="B1068" s="988" t="s">
        <v>2578</v>
      </c>
      <c r="C1068" s="988" t="s">
        <v>2574</v>
      </c>
      <c r="D1068" s="988" t="s">
        <v>2577</v>
      </c>
      <c r="E1068" s="987" t="s">
        <v>6045</v>
      </c>
      <c r="F1068" s="988">
        <v>235628</v>
      </c>
    </row>
    <row r="1069" spans="1:6" ht="15" x14ac:dyDescent="0.15">
      <c r="A1069" s="988" t="s">
        <v>2576</v>
      </c>
      <c r="B1069" s="988" t="s">
        <v>2575</v>
      </c>
      <c r="C1069" s="988" t="s">
        <v>2574</v>
      </c>
      <c r="D1069" s="988" t="s">
        <v>2573</v>
      </c>
      <c r="E1069" s="987" t="s">
        <v>6046</v>
      </c>
      <c r="F1069" s="988">
        <v>235636</v>
      </c>
    </row>
    <row r="1070" spans="1:6" ht="15" x14ac:dyDescent="0.15">
      <c r="A1070" s="985" t="s">
        <v>2519</v>
      </c>
      <c r="B1070" s="986"/>
      <c r="C1070" s="986" t="s">
        <v>2517</v>
      </c>
      <c r="D1070" s="986"/>
      <c r="E1070" s="987" t="s">
        <v>2519</v>
      </c>
      <c r="F1070" s="985">
        <v>240001</v>
      </c>
    </row>
    <row r="1071" spans="1:6" ht="15" x14ac:dyDescent="0.15">
      <c r="A1071" s="988" t="s">
        <v>2519</v>
      </c>
      <c r="B1071" s="988" t="s">
        <v>2572</v>
      </c>
      <c r="C1071" s="988" t="s">
        <v>2517</v>
      </c>
      <c r="D1071" s="988" t="s">
        <v>2571</v>
      </c>
      <c r="E1071" s="987" t="s">
        <v>6047</v>
      </c>
      <c r="F1071" s="988">
        <v>242012</v>
      </c>
    </row>
    <row r="1072" spans="1:6" ht="15" x14ac:dyDescent="0.15">
      <c r="A1072" s="988" t="s">
        <v>2519</v>
      </c>
      <c r="B1072" s="988" t="s">
        <v>2570</v>
      </c>
      <c r="C1072" s="988" t="s">
        <v>2517</v>
      </c>
      <c r="D1072" s="988" t="s">
        <v>6048</v>
      </c>
      <c r="E1072" s="987" t="s">
        <v>6049</v>
      </c>
      <c r="F1072" s="988">
        <v>242021</v>
      </c>
    </row>
    <row r="1073" spans="1:6" ht="15" x14ac:dyDescent="0.15">
      <c r="A1073" s="988" t="s">
        <v>2519</v>
      </c>
      <c r="B1073" s="988" t="s">
        <v>2569</v>
      </c>
      <c r="C1073" s="988" t="s">
        <v>2517</v>
      </c>
      <c r="D1073" s="988" t="s">
        <v>2568</v>
      </c>
      <c r="E1073" s="987" t="s">
        <v>6050</v>
      </c>
      <c r="F1073" s="988">
        <v>242039</v>
      </c>
    </row>
    <row r="1074" spans="1:6" ht="15" x14ac:dyDescent="0.15">
      <c r="A1074" s="988" t="s">
        <v>2519</v>
      </c>
      <c r="B1074" s="988" t="s">
        <v>2567</v>
      </c>
      <c r="C1074" s="988" t="s">
        <v>2517</v>
      </c>
      <c r="D1074" s="988" t="s">
        <v>2566</v>
      </c>
      <c r="E1074" s="987" t="s">
        <v>6051</v>
      </c>
      <c r="F1074" s="988">
        <v>242047</v>
      </c>
    </row>
    <row r="1075" spans="1:6" ht="15" x14ac:dyDescent="0.15">
      <c r="A1075" s="988" t="s">
        <v>2519</v>
      </c>
      <c r="B1075" s="988" t="s">
        <v>2565</v>
      </c>
      <c r="C1075" s="988" t="s">
        <v>2517</v>
      </c>
      <c r="D1075" s="988" t="s">
        <v>2564</v>
      </c>
      <c r="E1075" s="987" t="s">
        <v>6052</v>
      </c>
      <c r="F1075" s="988">
        <v>242055</v>
      </c>
    </row>
    <row r="1076" spans="1:6" ht="15" x14ac:dyDescent="0.15">
      <c r="A1076" s="988" t="s">
        <v>2519</v>
      </c>
      <c r="B1076" s="988" t="s">
        <v>2563</v>
      </c>
      <c r="C1076" s="988" t="s">
        <v>2517</v>
      </c>
      <c r="D1076" s="988" t="s">
        <v>2562</v>
      </c>
      <c r="E1076" s="987" t="s">
        <v>6053</v>
      </c>
      <c r="F1076" s="988">
        <v>242071</v>
      </c>
    </row>
    <row r="1077" spans="1:6" ht="15" x14ac:dyDescent="0.15">
      <c r="A1077" s="988" t="s">
        <v>2519</v>
      </c>
      <c r="B1077" s="988" t="s">
        <v>2561</v>
      </c>
      <c r="C1077" s="988" t="s">
        <v>2517</v>
      </c>
      <c r="D1077" s="988" t="s">
        <v>2560</v>
      </c>
      <c r="E1077" s="987" t="s">
        <v>6054</v>
      </c>
      <c r="F1077" s="988">
        <v>242080</v>
      </c>
    </row>
    <row r="1078" spans="1:6" ht="15" x14ac:dyDescent="0.15">
      <c r="A1078" s="988" t="s">
        <v>2519</v>
      </c>
      <c r="B1078" s="988" t="s">
        <v>2559</v>
      </c>
      <c r="C1078" s="988" t="s">
        <v>2517</v>
      </c>
      <c r="D1078" s="988" t="s">
        <v>2558</v>
      </c>
      <c r="E1078" s="987" t="s">
        <v>6055</v>
      </c>
      <c r="F1078" s="988">
        <v>242098</v>
      </c>
    </row>
    <row r="1079" spans="1:6" ht="15" x14ac:dyDescent="0.15">
      <c r="A1079" s="988" t="s">
        <v>2519</v>
      </c>
      <c r="B1079" s="988" t="s">
        <v>2557</v>
      </c>
      <c r="C1079" s="988" t="s">
        <v>2517</v>
      </c>
      <c r="D1079" s="988" t="s">
        <v>2556</v>
      </c>
      <c r="E1079" s="987" t="s">
        <v>6056</v>
      </c>
      <c r="F1079" s="988">
        <v>242101</v>
      </c>
    </row>
    <row r="1080" spans="1:6" ht="15" x14ac:dyDescent="0.15">
      <c r="A1080" s="988" t="s">
        <v>2519</v>
      </c>
      <c r="B1080" s="988" t="s">
        <v>2555</v>
      </c>
      <c r="C1080" s="988" t="s">
        <v>2517</v>
      </c>
      <c r="D1080" s="988" t="s">
        <v>2554</v>
      </c>
      <c r="E1080" s="987" t="s">
        <v>6057</v>
      </c>
      <c r="F1080" s="988">
        <v>242110</v>
      </c>
    </row>
    <row r="1081" spans="1:6" ht="15" x14ac:dyDescent="0.15">
      <c r="A1081" s="988" t="s">
        <v>2519</v>
      </c>
      <c r="B1081" s="988" t="s">
        <v>2553</v>
      </c>
      <c r="C1081" s="988" t="s">
        <v>2517</v>
      </c>
      <c r="D1081" s="988" t="s">
        <v>2552</v>
      </c>
      <c r="E1081" s="987" t="s">
        <v>6058</v>
      </c>
      <c r="F1081" s="988">
        <v>242128</v>
      </c>
    </row>
    <row r="1082" spans="1:6" ht="15" x14ac:dyDescent="0.15">
      <c r="A1082" s="988" t="s">
        <v>2519</v>
      </c>
      <c r="B1082" s="988" t="s">
        <v>2551</v>
      </c>
      <c r="C1082" s="988" t="s">
        <v>2517</v>
      </c>
      <c r="D1082" s="988" t="s">
        <v>2550</v>
      </c>
      <c r="E1082" s="987" t="s">
        <v>6059</v>
      </c>
      <c r="F1082" s="988">
        <v>242144</v>
      </c>
    </row>
    <row r="1083" spans="1:6" ht="15" x14ac:dyDescent="0.15">
      <c r="A1083" s="988" t="s">
        <v>2519</v>
      </c>
      <c r="B1083" s="988" t="s">
        <v>2549</v>
      </c>
      <c r="C1083" s="988" t="s">
        <v>2517</v>
      </c>
      <c r="D1083" s="988" t="s">
        <v>2548</v>
      </c>
      <c r="E1083" s="987" t="s">
        <v>6060</v>
      </c>
      <c r="F1083" s="988">
        <v>242152</v>
      </c>
    </row>
    <row r="1084" spans="1:6" ht="15" x14ac:dyDescent="0.15">
      <c r="A1084" s="988" t="s">
        <v>2519</v>
      </c>
      <c r="B1084" s="988" t="s">
        <v>2547</v>
      </c>
      <c r="C1084" s="988" t="s">
        <v>2517</v>
      </c>
      <c r="D1084" s="988" t="s">
        <v>2546</v>
      </c>
      <c r="E1084" s="987" t="s">
        <v>6061</v>
      </c>
      <c r="F1084" s="988">
        <v>242161</v>
      </c>
    </row>
    <row r="1085" spans="1:6" ht="15" x14ac:dyDescent="0.15">
      <c r="A1085" s="988" t="s">
        <v>2519</v>
      </c>
      <c r="B1085" s="988" t="s">
        <v>2545</v>
      </c>
      <c r="C1085" s="988" t="s">
        <v>2517</v>
      </c>
      <c r="D1085" s="988" t="s">
        <v>2544</v>
      </c>
      <c r="E1085" s="987" t="s">
        <v>6062</v>
      </c>
      <c r="F1085" s="988">
        <v>243035</v>
      </c>
    </row>
    <row r="1086" spans="1:6" ht="15" x14ac:dyDescent="0.15">
      <c r="A1086" s="988" t="s">
        <v>2519</v>
      </c>
      <c r="B1086" s="988" t="s">
        <v>2543</v>
      </c>
      <c r="C1086" s="988" t="s">
        <v>2517</v>
      </c>
      <c r="D1086" s="988" t="s">
        <v>2542</v>
      </c>
      <c r="E1086" s="987" t="s">
        <v>6063</v>
      </c>
      <c r="F1086" s="988">
        <v>243248</v>
      </c>
    </row>
    <row r="1087" spans="1:6" ht="15" x14ac:dyDescent="0.15">
      <c r="A1087" s="988" t="s">
        <v>2519</v>
      </c>
      <c r="B1087" s="988" t="s">
        <v>2541</v>
      </c>
      <c r="C1087" s="988" t="s">
        <v>2517</v>
      </c>
      <c r="D1087" s="988" t="s">
        <v>2540</v>
      </c>
      <c r="E1087" s="987" t="s">
        <v>6064</v>
      </c>
      <c r="F1087" s="988">
        <v>243418</v>
      </c>
    </row>
    <row r="1088" spans="1:6" ht="15" x14ac:dyDescent="0.15">
      <c r="A1088" s="988" t="s">
        <v>2519</v>
      </c>
      <c r="B1088" s="988" t="s">
        <v>2539</v>
      </c>
      <c r="C1088" s="988" t="s">
        <v>2517</v>
      </c>
      <c r="D1088" s="988" t="s">
        <v>2538</v>
      </c>
      <c r="E1088" s="987" t="s">
        <v>6065</v>
      </c>
      <c r="F1088" s="988">
        <v>243434</v>
      </c>
    </row>
    <row r="1089" spans="1:6" ht="15" x14ac:dyDescent="0.15">
      <c r="A1089" s="988" t="s">
        <v>2519</v>
      </c>
      <c r="B1089" s="988" t="s">
        <v>2537</v>
      </c>
      <c r="C1089" s="988" t="s">
        <v>2517</v>
      </c>
      <c r="D1089" s="988" t="s">
        <v>2536</v>
      </c>
      <c r="E1089" s="987" t="s">
        <v>6066</v>
      </c>
      <c r="F1089" s="988">
        <v>243442</v>
      </c>
    </row>
    <row r="1090" spans="1:6" ht="15" x14ac:dyDescent="0.15">
      <c r="A1090" s="988" t="s">
        <v>2519</v>
      </c>
      <c r="B1090" s="988" t="s">
        <v>2535</v>
      </c>
      <c r="C1090" s="988" t="s">
        <v>2517</v>
      </c>
      <c r="D1090" s="988" t="s">
        <v>2534</v>
      </c>
      <c r="E1090" s="987" t="s">
        <v>6067</v>
      </c>
      <c r="F1090" s="988">
        <v>244414</v>
      </c>
    </row>
    <row r="1091" spans="1:6" ht="15" x14ac:dyDescent="0.15">
      <c r="A1091" s="988" t="s">
        <v>2519</v>
      </c>
      <c r="B1091" s="988" t="s">
        <v>2533</v>
      </c>
      <c r="C1091" s="988" t="s">
        <v>2517</v>
      </c>
      <c r="D1091" s="988" t="s">
        <v>2532</v>
      </c>
      <c r="E1091" s="987" t="s">
        <v>6068</v>
      </c>
      <c r="F1091" s="988">
        <v>244422</v>
      </c>
    </row>
    <row r="1092" spans="1:6" ht="15" x14ac:dyDescent="0.15">
      <c r="A1092" s="988" t="s">
        <v>2519</v>
      </c>
      <c r="B1092" s="988" t="s">
        <v>2531</v>
      </c>
      <c r="C1092" s="988" t="s">
        <v>2517</v>
      </c>
      <c r="D1092" s="988" t="s">
        <v>2530</v>
      </c>
      <c r="E1092" s="987" t="s">
        <v>6069</v>
      </c>
      <c r="F1092" s="988">
        <v>244431</v>
      </c>
    </row>
    <row r="1093" spans="1:6" ht="15" x14ac:dyDescent="0.15">
      <c r="A1093" s="988" t="s">
        <v>2519</v>
      </c>
      <c r="B1093" s="988" t="s">
        <v>2529</v>
      </c>
      <c r="C1093" s="988" t="s">
        <v>2517</v>
      </c>
      <c r="D1093" s="988" t="s">
        <v>2528</v>
      </c>
      <c r="E1093" s="987" t="s">
        <v>6070</v>
      </c>
      <c r="F1093" s="988">
        <v>244619</v>
      </c>
    </row>
    <row r="1094" spans="1:6" ht="15" x14ac:dyDescent="0.15">
      <c r="A1094" s="988" t="s">
        <v>2519</v>
      </c>
      <c r="B1094" s="988" t="s">
        <v>2527</v>
      </c>
      <c r="C1094" s="988" t="s">
        <v>2517</v>
      </c>
      <c r="D1094" s="988" t="s">
        <v>2526</v>
      </c>
      <c r="E1094" s="987" t="s">
        <v>6071</v>
      </c>
      <c r="F1094" s="988">
        <v>244708</v>
      </c>
    </row>
    <row r="1095" spans="1:6" ht="15" x14ac:dyDescent="0.15">
      <c r="A1095" s="988" t="s">
        <v>2519</v>
      </c>
      <c r="B1095" s="988" t="s">
        <v>2525</v>
      </c>
      <c r="C1095" s="988" t="s">
        <v>2517</v>
      </c>
      <c r="D1095" s="988" t="s">
        <v>2524</v>
      </c>
      <c r="E1095" s="987" t="s">
        <v>6072</v>
      </c>
      <c r="F1095" s="988">
        <v>244716</v>
      </c>
    </row>
    <row r="1096" spans="1:6" ht="15" x14ac:dyDescent="0.15">
      <c r="A1096" s="988" t="s">
        <v>2519</v>
      </c>
      <c r="B1096" s="988" t="s">
        <v>2523</v>
      </c>
      <c r="C1096" s="988" t="s">
        <v>2517</v>
      </c>
      <c r="D1096" s="988" t="s">
        <v>2522</v>
      </c>
      <c r="E1096" s="987" t="s">
        <v>6073</v>
      </c>
      <c r="F1096" s="988">
        <v>244724</v>
      </c>
    </row>
    <row r="1097" spans="1:6" ht="15" x14ac:dyDescent="0.15">
      <c r="A1097" s="988" t="s">
        <v>2519</v>
      </c>
      <c r="B1097" s="988" t="s">
        <v>2521</v>
      </c>
      <c r="C1097" s="988" t="s">
        <v>2517</v>
      </c>
      <c r="D1097" s="988" t="s">
        <v>1784</v>
      </c>
      <c r="E1097" s="987" t="s">
        <v>6074</v>
      </c>
      <c r="F1097" s="988">
        <v>245437</v>
      </c>
    </row>
    <row r="1098" spans="1:6" ht="15" x14ac:dyDescent="0.15">
      <c r="A1098" s="988" t="s">
        <v>2519</v>
      </c>
      <c r="B1098" s="988" t="s">
        <v>2520</v>
      </c>
      <c r="C1098" s="988" t="s">
        <v>2517</v>
      </c>
      <c r="D1098" s="988" t="s">
        <v>2152</v>
      </c>
      <c r="E1098" s="987" t="s">
        <v>6075</v>
      </c>
      <c r="F1098" s="988">
        <v>245615</v>
      </c>
    </row>
    <row r="1099" spans="1:6" ht="15" x14ac:dyDescent="0.15">
      <c r="A1099" s="988" t="s">
        <v>2519</v>
      </c>
      <c r="B1099" s="988" t="s">
        <v>2518</v>
      </c>
      <c r="C1099" s="988" t="s">
        <v>2517</v>
      </c>
      <c r="D1099" s="988" t="s">
        <v>2516</v>
      </c>
      <c r="E1099" s="987" t="s">
        <v>6076</v>
      </c>
      <c r="F1099" s="988">
        <v>245623</v>
      </c>
    </row>
    <row r="1100" spans="1:6" ht="15" x14ac:dyDescent="0.15">
      <c r="A1100" s="985" t="s">
        <v>2482</v>
      </c>
      <c r="B1100" s="986"/>
      <c r="C1100" s="986" t="s">
        <v>2480</v>
      </c>
      <c r="D1100" s="986"/>
      <c r="E1100" s="987" t="s">
        <v>2482</v>
      </c>
      <c r="F1100" s="985">
        <v>250007</v>
      </c>
    </row>
    <row r="1101" spans="1:6" ht="15" x14ac:dyDescent="0.15">
      <c r="A1101" s="988" t="s">
        <v>2482</v>
      </c>
      <c r="B1101" s="988" t="s">
        <v>2515</v>
      </c>
      <c r="C1101" s="988" t="s">
        <v>2480</v>
      </c>
      <c r="D1101" s="988" t="s">
        <v>2514</v>
      </c>
      <c r="E1101" s="987" t="s">
        <v>6077</v>
      </c>
      <c r="F1101" s="988">
        <v>252018</v>
      </c>
    </row>
    <row r="1102" spans="1:6" ht="15" x14ac:dyDescent="0.15">
      <c r="A1102" s="988" t="s">
        <v>2482</v>
      </c>
      <c r="B1102" s="988" t="s">
        <v>2513</v>
      </c>
      <c r="C1102" s="988" t="s">
        <v>2480</v>
      </c>
      <c r="D1102" s="988" t="s">
        <v>2512</v>
      </c>
      <c r="E1102" s="987" t="s">
        <v>6078</v>
      </c>
      <c r="F1102" s="988">
        <v>252026</v>
      </c>
    </row>
    <row r="1103" spans="1:6" ht="15" x14ac:dyDescent="0.15">
      <c r="A1103" s="988" t="s">
        <v>2482</v>
      </c>
      <c r="B1103" s="988" t="s">
        <v>2511</v>
      </c>
      <c r="C1103" s="988" t="s">
        <v>2480</v>
      </c>
      <c r="D1103" s="988" t="s">
        <v>2510</v>
      </c>
      <c r="E1103" s="987" t="s">
        <v>6079</v>
      </c>
      <c r="F1103" s="988">
        <v>252034</v>
      </c>
    </row>
    <row r="1104" spans="1:6" ht="15" x14ac:dyDescent="0.15">
      <c r="A1104" s="988" t="s">
        <v>2482</v>
      </c>
      <c r="B1104" s="988" t="s">
        <v>2509</v>
      </c>
      <c r="C1104" s="988" t="s">
        <v>2480</v>
      </c>
      <c r="D1104" s="988" t="s">
        <v>2508</v>
      </c>
      <c r="E1104" s="987" t="s">
        <v>6080</v>
      </c>
      <c r="F1104" s="988">
        <v>252042</v>
      </c>
    </row>
    <row r="1105" spans="1:6" ht="15" x14ac:dyDescent="0.15">
      <c r="A1105" s="988" t="s">
        <v>2482</v>
      </c>
      <c r="B1105" s="988" t="s">
        <v>2507</v>
      </c>
      <c r="C1105" s="988" t="s">
        <v>2480</v>
      </c>
      <c r="D1105" s="988" t="s">
        <v>2506</v>
      </c>
      <c r="E1105" s="987" t="s">
        <v>6081</v>
      </c>
      <c r="F1105" s="988">
        <v>252069</v>
      </c>
    </row>
    <row r="1106" spans="1:6" ht="15" x14ac:dyDescent="0.15">
      <c r="A1106" s="988" t="s">
        <v>2482</v>
      </c>
      <c r="B1106" s="988" t="s">
        <v>2505</v>
      </c>
      <c r="C1106" s="988" t="s">
        <v>2480</v>
      </c>
      <c r="D1106" s="988" t="s">
        <v>2504</v>
      </c>
      <c r="E1106" s="987" t="s">
        <v>6082</v>
      </c>
      <c r="F1106" s="988">
        <v>252077</v>
      </c>
    </row>
    <row r="1107" spans="1:6" ht="15" x14ac:dyDescent="0.15">
      <c r="A1107" s="988" t="s">
        <v>2482</v>
      </c>
      <c r="B1107" s="988" t="s">
        <v>2503</v>
      </c>
      <c r="C1107" s="988" t="s">
        <v>2480</v>
      </c>
      <c r="D1107" s="988" t="s">
        <v>6083</v>
      </c>
      <c r="E1107" s="987" t="s">
        <v>6084</v>
      </c>
      <c r="F1107" s="988">
        <v>252085</v>
      </c>
    </row>
    <row r="1108" spans="1:6" ht="15" x14ac:dyDescent="0.15">
      <c r="A1108" s="988" t="s">
        <v>2482</v>
      </c>
      <c r="B1108" s="988" t="s">
        <v>2502</v>
      </c>
      <c r="C1108" s="988" t="s">
        <v>2480</v>
      </c>
      <c r="D1108" s="988" t="s">
        <v>2501</v>
      </c>
      <c r="E1108" s="987" t="s">
        <v>6085</v>
      </c>
      <c r="F1108" s="988">
        <v>252093</v>
      </c>
    </row>
    <row r="1109" spans="1:6" ht="15" x14ac:dyDescent="0.15">
      <c r="A1109" s="988" t="s">
        <v>2482</v>
      </c>
      <c r="B1109" s="988" t="s">
        <v>2500</v>
      </c>
      <c r="C1109" s="988" t="s">
        <v>2480</v>
      </c>
      <c r="D1109" s="988" t="s">
        <v>2499</v>
      </c>
      <c r="E1109" s="987" t="s">
        <v>6086</v>
      </c>
      <c r="F1109" s="988">
        <v>252107</v>
      </c>
    </row>
    <row r="1110" spans="1:6" ht="15" x14ac:dyDescent="0.15">
      <c r="A1110" s="988" t="s">
        <v>2482</v>
      </c>
      <c r="B1110" s="988" t="s">
        <v>2498</v>
      </c>
      <c r="C1110" s="988" t="s">
        <v>2480</v>
      </c>
      <c r="D1110" s="988" t="s">
        <v>2497</v>
      </c>
      <c r="E1110" s="987" t="s">
        <v>6087</v>
      </c>
      <c r="F1110" s="988">
        <v>252115</v>
      </c>
    </row>
    <row r="1111" spans="1:6" ht="15" x14ac:dyDescent="0.15">
      <c r="A1111" s="988" t="s">
        <v>2482</v>
      </c>
      <c r="B1111" s="988" t="s">
        <v>2496</v>
      </c>
      <c r="C1111" s="988" t="s">
        <v>2480</v>
      </c>
      <c r="D1111" s="988" t="s">
        <v>2495</v>
      </c>
      <c r="E1111" s="987" t="s">
        <v>6088</v>
      </c>
      <c r="F1111" s="988">
        <v>252123</v>
      </c>
    </row>
    <row r="1112" spans="1:6" ht="15" x14ac:dyDescent="0.15">
      <c r="A1112" s="988" t="s">
        <v>2482</v>
      </c>
      <c r="B1112" s="988" t="s">
        <v>2494</v>
      </c>
      <c r="C1112" s="988" t="s">
        <v>2480</v>
      </c>
      <c r="D1112" s="988" t="s">
        <v>2493</v>
      </c>
      <c r="E1112" s="987" t="s">
        <v>6089</v>
      </c>
      <c r="F1112" s="988">
        <v>252131</v>
      </c>
    </row>
    <row r="1113" spans="1:6" ht="15" x14ac:dyDescent="0.15">
      <c r="A1113" s="988" t="s">
        <v>2482</v>
      </c>
      <c r="B1113" s="988" t="s">
        <v>2492</v>
      </c>
      <c r="C1113" s="988" t="s">
        <v>2480</v>
      </c>
      <c r="D1113" s="988" t="s">
        <v>2491</v>
      </c>
      <c r="E1113" s="987" t="s">
        <v>6090</v>
      </c>
      <c r="F1113" s="988">
        <v>252140</v>
      </c>
    </row>
    <row r="1114" spans="1:6" ht="15" x14ac:dyDescent="0.15">
      <c r="A1114" s="988" t="s">
        <v>2482</v>
      </c>
      <c r="B1114" s="988" t="s">
        <v>2091</v>
      </c>
      <c r="C1114" s="988" t="s">
        <v>2480</v>
      </c>
      <c r="D1114" s="988" t="s">
        <v>2090</v>
      </c>
      <c r="E1114" s="987" t="s">
        <v>6091</v>
      </c>
      <c r="F1114" s="988">
        <v>253839</v>
      </c>
    </row>
    <row r="1115" spans="1:6" ht="15" x14ac:dyDescent="0.15">
      <c r="A1115" s="988" t="s">
        <v>2482</v>
      </c>
      <c r="B1115" s="988" t="s">
        <v>2490</v>
      </c>
      <c r="C1115" s="988" t="s">
        <v>2480</v>
      </c>
      <c r="D1115" s="988" t="s">
        <v>2489</v>
      </c>
      <c r="E1115" s="987" t="s">
        <v>6092</v>
      </c>
      <c r="F1115" s="988">
        <v>253847</v>
      </c>
    </row>
    <row r="1116" spans="1:6" ht="15" x14ac:dyDescent="0.15">
      <c r="A1116" s="988" t="s">
        <v>2482</v>
      </c>
      <c r="B1116" s="988" t="s">
        <v>2488</v>
      </c>
      <c r="C1116" s="988" t="s">
        <v>2480</v>
      </c>
      <c r="D1116" s="988" t="s">
        <v>2487</v>
      </c>
      <c r="E1116" s="987" t="s">
        <v>6093</v>
      </c>
      <c r="F1116" s="988">
        <v>254258</v>
      </c>
    </row>
    <row r="1117" spans="1:6" ht="15" x14ac:dyDescent="0.15">
      <c r="A1117" s="988" t="s">
        <v>2482</v>
      </c>
      <c r="B1117" s="988" t="s">
        <v>2486</v>
      </c>
      <c r="C1117" s="988" t="s">
        <v>2480</v>
      </c>
      <c r="D1117" s="988" t="s">
        <v>2485</v>
      </c>
      <c r="E1117" s="987" t="s">
        <v>6094</v>
      </c>
      <c r="F1117" s="988">
        <v>254410</v>
      </c>
    </row>
    <row r="1118" spans="1:6" ht="15" x14ac:dyDescent="0.15">
      <c r="A1118" s="988" t="s">
        <v>2482</v>
      </c>
      <c r="B1118" s="988" t="s">
        <v>2484</v>
      </c>
      <c r="C1118" s="988" t="s">
        <v>2480</v>
      </c>
      <c r="D1118" s="988" t="s">
        <v>2483</v>
      </c>
      <c r="E1118" s="987" t="s">
        <v>6095</v>
      </c>
      <c r="F1118" s="988">
        <v>254428</v>
      </c>
    </row>
    <row r="1119" spans="1:6" ht="15" x14ac:dyDescent="0.15">
      <c r="A1119" s="988" t="s">
        <v>2482</v>
      </c>
      <c r="B1119" s="988" t="s">
        <v>2481</v>
      </c>
      <c r="C1119" s="988" t="s">
        <v>2480</v>
      </c>
      <c r="D1119" s="988" t="s">
        <v>2479</v>
      </c>
      <c r="E1119" s="987" t="s">
        <v>6096</v>
      </c>
      <c r="F1119" s="988">
        <v>254436</v>
      </c>
    </row>
    <row r="1120" spans="1:6" ht="15" x14ac:dyDescent="0.15">
      <c r="A1120" s="985" t="s">
        <v>2431</v>
      </c>
      <c r="B1120" s="986"/>
      <c r="C1120" s="986" t="s">
        <v>2429</v>
      </c>
      <c r="D1120" s="986"/>
      <c r="E1120" s="987" t="s">
        <v>2431</v>
      </c>
      <c r="F1120" s="985">
        <v>260002</v>
      </c>
    </row>
    <row r="1121" spans="1:6" ht="15" x14ac:dyDescent="0.15">
      <c r="A1121" s="988" t="s">
        <v>2431</v>
      </c>
      <c r="B1121" s="988" t="s">
        <v>2478</v>
      </c>
      <c r="C1121" s="988" t="s">
        <v>2429</v>
      </c>
      <c r="D1121" s="988" t="s">
        <v>6097</v>
      </c>
      <c r="E1121" s="987" t="s">
        <v>6098</v>
      </c>
      <c r="F1121" s="988">
        <v>261009</v>
      </c>
    </row>
    <row r="1122" spans="1:6" ht="15" x14ac:dyDescent="0.15">
      <c r="A1122" s="988" t="s">
        <v>2431</v>
      </c>
      <c r="B1122" s="988" t="s">
        <v>2477</v>
      </c>
      <c r="C1122" s="988" t="s">
        <v>2429</v>
      </c>
      <c r="D1122" s="988" t="s">
        <v>2476</v>
      </c>
      <c r="E1122" s="987" t="s">
        <v>6099</v>
      </c>
      <c r="F1122" s="988">
        <v>262013</v>
      </c>
    </row>
    <row r="1123" spans="1:6" ht="15" x14ac:dyDescent="0.15">
      <c r="A1123" s="988" t="s">
        <v>2431</v>
      </c>
      <c r="B1123" s="988" t="s">
        <v>2475</v>
      </c>
      <c r="C1123" s="988" t="s">
        <v>2429</v>
      </c>
      <c r="D1123" s="988" t="s">
        <v>2474</v>
      </c>
      <c r="E1123" s="987" t="s">
        <v>6100</v>
      </c>
      <c r="F1123" s="988">
        <v>262021</v>
      </c>
    </row>
    <row r="1124" spans="1:6" ht="15" x14ac:dyDescent="0.15">
      <c r="A1124" s="988" t="s">
        <v>2431</v>
      </c>
      <c r="B1124" s="988" t="s">
        <v>2473</v>
      </c>
      <c r="C1124" s="988" t="s">
        <v>2429</v>
      </c>
      <c r="D1124" s="988" t="s">
        <v>2472</v>
      </c>
      <c r="E1124" s="987" t="s">
        <v>6101</v>
      </c>
      <c r="F1124" s="988">
        <v>262030</v>
      </c>
    </row>
    <row r="1125" spans="1:6" ht="15" x14ac:dyDescent="0.15">
      <c r="A1125" s="988" t="s">
        <v>2431</v>
      </c>
      <c r="B1125" s="988" t="s">
        <v>2471</v>
      </c>
      <c r="C1125" s="988" t="s">
        <v>2429</v>
      </c>
      <c r="D1125" s="988" t="s">
        <v>2470</v>
      </c>
      <c r="E1125" s="987" t="s">
        <v>6102</v>
      </c>
      <c r="F1125" s="988">
        <v>262048</v>
      </c>
    </row>
    <row r="1126" spans="1:6" ht="15" x14ac:dyDescent="0.15">
      <c r="A1126" s="988" t="s">
        <v>2431</v>
      </c>
      <c r="B1126" s="988" t="s">
        <v>2469</v>
      </c>
      <c r="C1126" s="988" t="s">
        <v>2429</v>
      </c>
      <c r="D1126" s="988" t="s">
        <v>2468</v>
      </c>
      <c r="E1126" s="987" t="s">
        <v>6103</v>
      </c>
      <c r="F1126" s="988">
        <v>262056</v>
      </c>
    </row>
    <row r="1127" spans="1:6" ht="15" x14ac:dyDescent="0.15">
      <c r="A1127" s="988" t="s">
        <v>2431</v>
      </c>
      <c r="B1127" s="988" t="s">
        <v>2467</v>
      </c>
      <c r="C1127" s="988" t="s">
        <v>2429</v>
      </c>
      <c r="D1127" s="988" t="s">
        <v>2466</v>
      </c>
      <c r="E1127" s="987" t="s">
        <v>6104</v>
      </c>
      <c r="F1127" s="988">
        <v>262064</v>
      </c>
    </row>
    <row r="1128" spans="1:6" ht="15" x14ac:dyDescent="0.15">
      <c r="A1128" s="988" t="s">
        <v>2431</v>
      </c>
      <c r="B1128" s="988" t="s">
        <v>2465</v>
      </c>
      <c r="C1128" s="988" t="s">
        <v>2429</v>
      </c>
      <c r="D1128" s="988" t="s">
        <v>6105</v>
      </c>
      <c r="E1128" s="987" t="s">
        <v>6106</v>
      </c>
      <c r="F1128" s="988">
        <v>262072</v>
      </c>
    </row>
    <row r="1129" spans="1:6" ht="15" x14ac:dyDescent="0.15">
      <c r="A1129" s="988" t="s">
        <v>2431</v>
      </c>
      <c r="B1129" s="988" t="s">
        <v>2464</v>
      </c>
      <c r="C1129" s="988" t="s">
        <v>2429</v>
      </c>
      <c r="D1129" s="988" t="s">
        <v>2463</v>
      </c>
      <c r="E1129" s="987" t="s">
        <v>6107</v>
      </c>
      <c r="F1129" s="988">
        <v>262081</v>
      </c>
    </row>
    <row r="1130" spans="1:6" ht="15" x14ac:dyDescent="0.15">
      <c r="A1130" s="988" t="s">
        <v>2431</v>
      </c>
      <c r="B1130" s="988" t="s">
        <v>2462</v>
      </c>
      <c r="C1130" s="988" t="s">
        <v>2429</v>
      </c>
      <c r="D1130" s="988" t="s">
        <v>2461</v>
      </c>
      <c r="E1130" s="987" t="s">
        <v>6108</v>
      </c>
      <c r="F1130" s="988">
        <v>262099</v>
      </c>
    </row>
    <row r="1131" spans="1:6" ht="15" x14ac:dyDescent="0.15">
      <c r="A1131" s="988" t="s">
        <v>2431</v>
      </c>
      <c r="B1131" s="988" t="s">
        <v>2460</v>
      </c>
      <c r="C1131" s="988" t="s">
        <v>2429</v>
      </c>
      <c r="D1131" s="988" t="s">
        <v>2459</v>
      </c>
      <c r="E1131" s="987" t="s">
        <v>6109</v>
      </c>
      <c r="F1131" s="988">
        <v>262102</v>
      </c>
    </row>
    <row r="1132" spans="1:6" ht="15" x14ac:dyDescent="0.15">
      <c r="A1132" s="988" t="s">
        <v>2431</v>
      </c>
      <c r="B1132" s="988" t="s">
        <v>2458</v>
      </c>
      <c r="C1132" s="988" t="s">
        <v>2429</v>
      </c>
      <c r="D1132" s="988" t="s">
        <v>2457</v>
      </c>
      <c r="E1132" s="987" t="s">
        <v>6110</v>
      </c>
      <c r="F1132" s="988">
        <v>262111</v>
      </c>
    </row>
    <row r="1133" spans="1:6" ht="15" x14ac:dyDescent="0.15">
      <c r="A1133" s="988" t="s">
        <v>2431</v>
      </c>
      <c r="B1133" s="988" t="s">
        <v>2456</v>
      </c>
      <c r="C1133" s="988" t="s">
        <v>2429</v>
      </c>
      <c r="D1133" s="988" t="s">
        <v>2455</v>
      </c>
      <c r="E1133" s="987" t="s">
        <v>6111</v>
      </c>
      <c r="F1133" s="988">
        <v>262129</v>
      </c>
    </row>
    <row r="1134" spans="1:6" ht="15" x14ac:dyDescent="0.15">
      <c r="A1134" s="988" t="s">
        <v>2431</v>
      </c>
      <c r="B1134" s="988" t="s">
        <v>2454</v>
      </c>
      <c r="C1134" s="988" t="s">
        <v>2429</v>
      </c>
      <c r="D1134" s="988" t="s">
        <v>2453</v>
      </c>
      <c r="E1134" s="987" t="s">
        <v>6112</v>
      </c>
      <c r="F1134" s="988">
        <v>262137</v>
      </c>
    </row>
    <row r="1135" spans="1:6" ht="15" x14ac:dyDescent="0.15">
      <c r="A1135" s="988" t="s">
        <v>2431</v>
      </c>
      <c r="B1135" s="988" t="s">
        <v>2452</v>
      </c>
      <c r="C1135" s="988" t="s">
        <v>2429</v>
      </c>
      <c r="D1135" s="988" t="s">
        <v>6113</v>
      </c>
      <c r="E1135" s="987" t="s">
        <v>6114</v>
      </c>
      <c r="F1135" s="988">
        <v>262145</v>
      </c>
    </row>
    <row r="1136" spans="1:6" ht="15" x14ac:dyDescent="0.15">
      <c r="A1136" s="988" t="s">
        <v>2431</v>
      </c>
      <c r="B1136" s="988" t="s">
        <v>2451</v>
      </c>
      <c r="C1136" s="988" t="s">
        <v>2429</v>
      </c>
      <c r="D1136" s="988" t="s">
        <v>2450</v>
      </c>
      <c r="E1136" s="987" t="s">
        <v>6115</v>
      </c>
      <c r="F1136" s="988">
        <v>263036</v>
      </c>
    </row>
    <row r="1137" spans="1:6" ht="15" x14ac:dyDescent="0.15">
      <c r="A1137" s="988" t="s">
        <v>2431</v>
      </c>
      <c r="B1137" s="988" t="s">
        <v>2449</v>
      </c>
      <c r="C1137" s="988" t="s">
        <v>2429</v>
      </c>
      <c r="D1137" s="988" t="s">
        <v>2448</v>
      </c>
      <c r="E1137" s="987" t="s">
        <v>6116</v>
      </c>
      <c r="F1137" s="988">
        <v>263222</v>
      </c>
    </row>
    <row r="1138" spans="1:6" ht="15" x14ac:dyDescent="0.15">
      <c r="A1138" s="988" t="s">
        <v>2431</v>
      </c>
      <c r="B1138" s="988" t="s">
        <v>2447</v>
      </c>
      <c r="C1138" s="988" t="s">
        <v>2429</v>
      </c>
      <c r="D1138" s="988" t="s">
        <v>2446</v>
      </c>
      <c r="E1138" s="987" t="s">
        <v>6117</v>
      </c>
      <c r="F1138" s="988">
        <v>263435</v>
      </c>
    </row>
    <row r="1139" spans="1:6" ht="15" x14ac:dyDescent="0.15">
      <c r="A1139" s="988" t="s">
        <v>2431</v>
      </c>
      <c r="B1139" s="988" t="s">
        <v>2445</v>
      </c>
      <c r="C1139" s="988" t="s">
        <v>2429</v>
      </c>
      <c r="D1139" s="988" t="s">
        <v>2444</v>
      </c>
      <c r="E1139" s="987" t="s">
        <v>6118</v>
      </c>
      <c r="F1139" s="988">
        <v>263443</v>
      </c>
    </row>
    <row r="1140" spans="1:6" ht="15" x14ac:dyDescent="0.15">
      <c r="A1140" s="988" t="s">
        <v>2431</v>
      </c>
      <c r="B1140" s="988" t="s">
        <v>2443</v>
      </c>
      <c r="C1140" s="988" t="s">
        <v>2429</v>
      </c>
      <c r="D1140" s="988" t="s">
        <v>2442</v>
      </c>
      <c r="E1140" s="987" t="s">
        <v>6119</v>
      </c>
      <c r="F1140" s="988">
        <v>263648</v>
      </c>
    </row>
    <row r="1141" spans="1:6" ht="15" x14ac:dyDescent="0.15">
      <c r="A1141" s="988" t="s">
        <v>2431</v>
      </c>
      <c r="B1141" s="988" t="s">
        <v>2441</v>
      </c>
      <c r="C1141" s="988" t="s">
        <v>2429</v>
      </c>
      <c r="D1141" s="988" t="s">
        <v>2440</v>
      </c>
      <c r="E1141" s="987" t="s">
        <v>6120</v>
      </c>
      <c r="F1141" s="988">
        <v>263656</v>
      </c>
    </row>
    <row r="1142" spans="1:6" ht="15" x14ac:dyDescent="0.15">
      <c r="A1142" s="988" t="s">
        <v>2431</v>
      </c>
      <c r="B1142" s="988" t="s">
        <v>2439</v>
      </c>
      <c r="C1142" s="988" t="s">
        <v>2429</v>
      </c>
      <c r="D1142" s="988" t="s">
        <v>2438</v>
      </c>
      <c r="E1142" s="987" t="s">
        <v>6121</v>
      </c>
      <c r="F1142" s="988">
        <v>263664</v>
      </c>
    </row>
    <row r="1143" spans="1:6" ht="15" x14ac:dyDescent="0.15">
      <c r="A1143" s="988" t="s">
        <v>2431</v>
      </c>
      <c r="B1143" s="988" t="s">
        <v>2437</v>
      </c>
      <c r="C1143" s="988" t="s">
        <v>2429</v>
      </c>
      <c r="D1143" s="988" t="s">
        <v>2436</v>
      </c>
      <c r="E1143" s="987" t="s">
        <v>6122</v>
      </c>
      <c r="F1143" s="988">
        <v>263672</v>
      </c>
    </row>
    <row r="1144" spans="1:6" ht="15" x14ac:dyDescent="0.15">
      <c r="A1144" s="988" t="s">
        <v>2431</v>
      </c>
      <c r="B1144" s="988" t="s">
        <v>2435</v>
      </c>
      <c r="C1144" s="988" t="s">
        <v>2429</v>
      </c>
      <c r="D1144" s="988" t="s">
        <v>2434</v>
      </c>
      <c r="E1144" s="987" t="s">
        <v>6123</v>
      </c>
      <c r="F1144" s="988">
        <v>264075</v>
      </c>
    </row>
    <row r="1145" spans="1:6" ht="15" x14ac:dyDescent="0.15">
      <c r="A1145" s="988" t="s">
        <v>2431</v>
      </c>
      <c r="B1145" s="988" t="s">
        <v>2433</v>
      </c>
      <c r="C1145" s="988" t="s">
        <v>2429</v>
      </c>
      <c r="D1145" s="988" t="s">
        <v>2432</v>
      </c>
      <c r="E1145" s="987" t="s">
        <v>6124</v>
      </c>
      <c r="F1145" s="988">
        <v>264636</v>
      </c>
    </row>
    <row r="1146" spans="1:6" ht="15" x14ac:dyDescent="0.15">
      <c r="A1146" s="988" t="s">
        <v>2431</v>
      </c>
      <c r="B1146" s="988" t="s">
        <v>2430</v>
      </c>
      <c r="C1146" s="988" t="s">
        <v>2429</v>
      </c>
      <c r="D1146" s="988" t="s">
        <v>2428</v>
      </c>
      <c r="E1146" s="987" t="s">
        <v>6125</v>
      </c>
      <c r="F1146" s="988">
        <v>264652</v>
      </c>
    </row>
    <row r="1147" spans="1:6" ht="15" x14ac:dyDescent="0.15">
      <c r="A1147" s="985" t="s">
        <v>2348</v>
      </c>
      <c r="B1147" s="986"/>
      <c r="C1147" s="986" t="s">
        <v>2346</v>
      </c>
      <c r="D1147" s="986"/>
      <c r="E1147" s="987" t="s">
        <v>2348</v>
      </c>
      <c r="F1147" s="985">
        <v>270008</v>
      </c>
    </row>
    <row r="1148" spans="1:6" ht="15" x14ac:dyDescent="0.15">
      <c r="A1148" s="988" t="s">
        <v>2348</v>
      </c>
      <c r="B1148" s="988" t="s">
        <v>2427</v>
      </c>
      <c r="C1148" s="988" t="s">
        <v>2346</v>
      </c>
      <c r="D1148" s="988" t="s">
        <v>2426</v>
      </c>
      <c r="E1148" s="987" t="s">
        <v>6126</v>
      </c>
      <c r="F1148" s="988">
        <v>271004</v>
      </c>
    </row>
    <row r="1149" spans="1:6" ht="15" x14ac:dyDescent="0.15">
      <c r="A1149" s="988" t="s">
        <v>2348</v>
      </c>
      <c r="B1149" s="988" t="s">
        <v>2425</v>
      </c>
      <c r="C1149" s="988" t="s">
        <v>2346</v>
      </c>
      <c r="D1149" s="988" t="s">
        <v>2424</v>
      </c>
      <c r="E1149" s="987" t="s">
        <v>6127</v>
      </c>
      <c r="F1149" s="988">
        <v>271403</v>
      </c>
    </row>
    <row r="1150" spans="1:6" ht="15" x14ac:dyDescent="0.15">
      <c r="A1150" s="988" t="s">
        <v>2348</v>
      </c>
      <c r="B1150" s="988" t="s">
        <v>2423</v>
      </c>
      <c r="C1150" s="988" t="s">
        <v>2346</v>
      </c>
      <c r="D1150" s="988" t="s">
        <v>2422</v>
      </c>
      <c r="E1150" s="987" t="s">
        <v>6128</v>
      </c>
      <c r="F1150" s="988">
        <v>272027</v>
      </c>
    </row>
    <row r="1151" spans="1:6" ht="15" x14ac:dyDescent="0.15">
      <c r="A1151" s="988" t="s">
        <v>2348</v>
      </c>
      <c r="B1151" s="988" t="s">
        <v>2421</v>
      </c>
      <c r="C1151" s="988" t="s">
        <v>2346</v>
      </c>
      <c r="D1151" s="988" t="s">
        <v>2420</v>
      </c>
      <c r="E1151" s="987" t="s">
        <v>6129</v>
      </c>
      <c r="F1151" s="988">
        <v>272035</v>
      </c>
    </row>
    <row r="1152" spans="1:6" ht="15" x14ac:dyDescent="0.15">
      <c r="A1152" s="988" t="s">
        <v>2348</v>
      </c>
      <c r="B1152" s="988" t="s">
        <v>2419</v>
      </c>
      <c r="C1152" s="988" t="s">
        <v>2346</v>
      </c>
      <c r="D1152" s="988" t="s">
        <v>2418</v>
      </c>
      <c r="E1152" s="987" t="s">
        <v>6130</v>
      </c>
      <c r="F1152" s="988">
        <v>272043</v>
      </c>
    </row>
    <row r="1153" spans="1:6" ht="15" x14ac:dyDescent="0.15">
      <c r="A1153" s="988" t="s">
        <v>2348</v>
      </c>
      <c r="B1153" s="988" t="s">
        <v>2417</v>
      </c>
      <c r="C1153" s="988" t="s">
        <v>2346</v>
      </c>
      <c r="D1153" s="988" t="s">
        <v>2416</v>
      </c>
      <c r="E1153" s="987" t="s">
        <v>6131</v>
      </c>
      <c r="F1153" s="988">
        <v>272051</v>
      </c>
    </row>
    <row r="1154" spans="1:6" ht="15" x14ac:dyDescent="0.15">
      <c r="A1154" s="988" t="s">
        <v>2348</v>
      </c>
      <c r="B1154" s="988" t="s">
        <v>2415</v>
      </c>
      <c r="C1154" s="988" t="s">
        <v>2346</v>
      </c>
      <c r="D1154" s="988" t="s">
        <v>2414</v>
      </c>
      <c r="E1154" s="987" t="s">
        <v>6132</v>
      </c>
      <c r="F1154" s="988">
        <v>272060</v>
      </c>
    </row>
    <row r="1155" spans="1:6" ht="15" x14ac:dyDescent="0.15">
      <c r="A1155" s="988" t="s">
        <v>2348</v>
      </c>
      <c r="B1155" s="988" t="s">
        <v>2413</v>
      </c>
      <c r="C1155" s="988" t="s">
        <v>2346</v>
      </c>
      <c r="D1155" s="988" t="s">
        <v>2412</v>
      </c>
      <c r="E1155" s="987" t="s">
        <v>6133</v>
      </c>
      <c r="F1155" s="988">
        <v>272078</v>
      </c>
    </row>
    <row r="1156" spans="1:6" ht="15" x14ac:dyDescent="0.15">
      <c r="A1156" s="988" t="s">
        <v>2348</v>
      </c>
      <c r="B1156" s="988" t="s">
        <v>2411</v>
      </c>
      <c r="C1156" s="988" t="s">
        <v>2346</v>
      </c>
      <c r="D1156" s="988" t="s">
        <v>2410</v>
      </c>
      <c r="E1156" s="987" t="s">
        <v>6134</v>
      </c>
      <c r="F1156" s="988">
        <v>272086</v>
      </c>
    </row>
    <row r="1157" spans="1:6" ht="15" x14ac:dyDescent="0.15">
      <c r="A1157" s="988" t="s">
        <v>2348</v>
      </c>
      <c r="B1157" s="988" t="s">
        <v>2409</v>
      </c>
      <c r="C1157" s="988" t="s">
        <v>2346</v>
      </c>
      <c r="D1157" s="988" t="s">
        <v>2408</v>
      </c>
      <c r="E1157" s="987" t="s">
        <v>6135</v>
      </c>
      <c r="F1157" s="988">
        <v>272094</v>
      </c>
    </row>
    <row r="1158" spans="1:6" ht="15" x14ac:dyDescent="0.15">
      <c r="A1158" s="988" t="s">
        <v>2348</v>
      </c>
      <c r="B1158" s="988" t="s">
        <v>2407</v>
      </c>
      <c r="C1158" s="988" t="s">
        <v>2346</v>
      </c>
      <c r="D1158" s="988" t="s">
        <v>2406</v>
      </c>
      <c r="E1158" s="987" t="s">
        <v>6136</v>
      </c>
      <c r="F1158" s="988">
        <v>272108</v>
      </c>
    </row>
    <row r="1159" spans="1:6" ht="15" x14ac:dyDescent="0.15">
      <c r="A1159" s="988" t="s">
        <v>2348</v>
      </c>
      <c r="B1159" s="988" t="s">
        <v>2405</v>
      </c>
      <c r="C1159" s="988" t="s">
        <v>2346</v>
      </c>
      <c r="D1159" s="988" t="s">
        <v>2404</v>
      </c>
      <c r="E1159" s="987" t="s">
        <v>6137</v>
      </c>
      <c r="F1159" s="988">
        <v>272116</v>
      </c>
    </row>
    <row r="1160" spans="1:6" ht="15" x14ac:dyDescent="0.15">
      <c r="A1160" s="988" t="s">
        <v>2348</v>
      </c>
      <c r="B1160" s="988" t="s">
        <v>2403</v>
      </c>
      <c r="C1160" s="988" t="s">
        <v>2346</v>
      </c>
      <c r="D1160" s="988" t="s">
        <v>2402</v>
      </c>
      <c r="E1160" s="987" t="s">
        <v>6138</v>
      </c>
      <c r="F1160" s="988">
        <v>272124</v>
      </c>
    </row>
    <row r="1161" spans="1:6" ht="15" x14ac:dyDescent="0.15">
      <c r="A1161" s="988" t="s">
        <v>2348</v>
      </c>
      <c r="B1161" s="988" t="s">
        <v>2401</v>
      </c>
      <c r="C1161" s="988" t="s">
        <v>2346</v>
      </c>
      <c r="D1161" s="988" t="s">
        <v>2400</v>
      </c>
      <c r="E1161" s="987" t="s">
        <v>6139</v>
      </c>
      <c r="F1161" s="988">
        <v>272132</v>
      </c>
    </row>
    <row r="1162" spans="1:6" ht="15" x14ac:dyDescent="0.15">
      <c r="A1162" s="988" t="s">
        <v>2348</v>
      </c>
      <c r="B1162" s="988" t="s">
        <v>2399</v>
      </c>
      <c r="C1162" s="988" t="s">
        <v>2346</v>
      </c>
      <c r="D1162" s="988" t="s">
        <v>2398</v>
      </c>
      <c r="E1162" s="987" t="s">
        <v>6140</v>
      </c>
      <c r="F1162" s="988">
        <v>272141</v>
      </c>
    </row>
    <row r="1163" spans="1:6" ht="15" x14ac:dyDescent="0.15">
      <c r="A1163" s="988" t="s">
        <v>2348</v>
      </c>
      <c r="B1163" s="988" t="s">
        <v>2397</v>
      </c>
      <c r="C1163" s="988" t="s">
        <v>2346</v>
      </c>
      <c r="D1163" s="988" t="s">
        <v>2396</v>
      </c>
      <c r="E1163" s="987" t="s">
        <v>6141</v>
      </c>
      <c r="F1163" s="988">
        <v>272159</v>
      </c>
    </row>
    <row r="1164" spans="1:6" ht="15" x14ac:dyDescent="0.15">
      <c r="A1164" s="988" t="s">
        <v>2348</v>
      </c>
      <c r="B1164" s="988" t="s">
        <v>2395</v>
      </c>
      <c r="C1164" s="988" t="s">
        <v>2346</v>
      </c>
      <c r="D1164" s="988" t="s">
        <v>2394</v>
      </c>
      <c r="E1164" s="987" t="s">
        <v>6142</v>
      </c>
      <c r="F1164" s="988">
        <v>272167</v>
      </c>
    </row>
    <row r="1165" spans="1:6" ht="15" x14ac:dyDescent="0.15">
      <c r="A1165" s="988" t="s">
        <v>2348</v>
      </c>
      <c r="B1165" s="988" t="s">
        <v>2393</v>
      </c>
      <c r="C1165" s="988" t="s">
        <v>2346</v>
      </c>
      <c r="D1165" s="988" t="s">
        <v>2392</v>
      </c>
      <c r="E1165" s="987" t="s">
        <v>6143</v>
      </c>
      <c r="F1165" s="988">
        <v>272175</v>
      </c>
    </row>
    <row r="1166" spans="1:6" ht="15" x14ac:dyDescent="0.15">
      <c r="A1166" s="988" t="s">
        <v>2348</v>
      </c>
      <c r="B1166" s="988" t="s">
        <v>2391</v>
      </c>
      <c r="C1166" s="988" t="s">
        <v>2346</v>
      </c>
      <c r="D1166" s="988" t="s">
        <v>2390</v>
      </c>
      <c r="E1166" s="987" t="s">
        <v>6144</v>
      </c>
      <c r="F1166" s="988">
        <v>272183</v>
      </c>
    </row>
    <row r="1167" spans="1:6" ht="15" x14ac:dyDescent="0.15">
      <c r="A1167" s="988" t="s">
        <v>2348</v>
      </c>
      <c r="B1167" s="988" t="s">
        <v>2389</v>
      </c>
      <c r="C1167" s="988" t="s">
        <v>2346</v>
      </c>
      <c r="D1167" s="988" t="s">
        <v>1315</v>
      </c>
      <c r="E1167" s="987" t="s">
        <v>6145</v>
      </c>
      <c r="F1167" s="988">
        <v>272191</v>
      </c>
    </row>
    <row r="1168" spans="1:6" ht="15" x14ac:dyDescent="0.15">
      <c r="A1168" s="988" t="s">
        <v>2348</v>
      </c>
      <c r="B1168" s="988" t="s">
        <v>2388</v>
      </c>
      <c r="C1168" s="988" t="s">
        <v>2346</v>
      </c>
      <c r="D1168" s="988" t="s">
        <v>2387</v>
      </c>
      <c r="E1168" s="987" t="s">
        <v>6146</v>
      </c>
      <c r="F1168" s="988">
        <v>272205</v>
      </c>
    </row>
    <row r="1169" spans="1:6" ht="15" x14ac:dyDescent="0.15">
      <c r="A1169" s="988" t="s">
        <v>2348</v>
      </c>
      <c r="B1169" s="988" t="s">
        <v>2386</v>
      </c>
      <c r="C1169" s="988" t="s">
        <v>2346</v>
      </c>
      <c r="D1169" s="988" t="s">
        <v>2385</v>
      </c>
      <c r="E1169" s="987" t="s">
        <v>6147</v>
      </c>
      <c r="F1169" s="988">
        <v>272213</v>
      </c>
    </row>
    <row r="1170" spans="1:6" ht="15" x14ac:dyDescent="0.15">
      <c r="A1170" s="988" t="s">
        <v>2348</v>
      </c>
      <c r="B1170" s="988" t="s">
        <v>2384</v>
      </c>
      <c r="C1170" s="988" t="s">
        <v>2346</v>
      </c>
      <c r="D1170" s="988" t="s">
        <v>2383</v>
      </c>
      <c r="E1170" s="987" t="s">
        <v>6148</v>
      </c>
      <c r="F1170" s="988">
        <v>272221</v>
      </c>
    </row>
    <row r="1171" spans="1:6" ht="15" x14ac:dyDescent="0.15">
      <c r="A1171" s="988" t="s">
        <v>2348</v>
      </c>
      <c r="B1171" s="988" t="s">
        <v>2382</v>
      </c>
      <c r="C1171" s="988" t="s">
        <v>2346</v>
      </c>
      <c r="D1171" s="988" t="s">
        <v>2381</v>
      </c>
      <c r="E1171" s="987" t="s">
        <v>6149</v>
      </c>
      <c r="F1171" s="988">
        <v>272230</v>
      </c>
    </row>
    <row r="1172" spans="1:6" ht="15" x14ac:dyDescent="0.15">
      <c r="A1172" s="988" t="s">
        <v>2348</v>
      </c>
      <c r="B1172" s="988" t="s">
        <v>2380</v>
      </c>
      <c r="C1172" s="988" t="s">
        <v>2346</v>
      </c>
      <c r="D1172" s="988" t="s">
        <v>6150</v>
      </c>
      <c r="E1172" s="987" t="s">
        <v>6151</v>
      </c>
      <c r="F1172" s="988">
        <v>272248</v>
      </c>
    </row>
    <row r="1173" spans="1:6" ht="15" x14ac:dyDescent="0.15">
      <c r="A1173" s="988" t="s">
        <v>2348</v>
      </c>
      <c r="B1173" s="988" t="s">
        <v>2379</v>
      </c>
      <c r="C1173" s="988" t="s">
        <v>2346</v>
      </c>
      <c r="D1173" s="988" t="s">
        <v>2378</v>
      </c>
      <c r="E1173" s="987" t="s">
        <v>6152</v>
      </c>
      <c r="F1173" s="988">
        <v>272256</v>
      </c>
    </row>
    <row r="1174" spans="1:6" ht="15" x14ac:dyDescent="0.15">
      <c r="A1174" s="988" t="s">
        <v>2348</v>
      </c>
      <c r="B1174" s="988" t="s">
        <v>2377</v>
      </c>
      <c r="C1174" s="988" t="s">
        <v>2346</v>
      </c>
      <c r="D1174" s="988" t="s">
        <v>2376</v>
      </c>
      <c r="E1174" s="987" t="s">
        <v>6153</v>
      </c>
      <c r="F1174" s="988">
        <v>272264</v>
      </c>
    </row>
    <row r="1175" spans="1:6" ht="15" x14ac:dyDescent="0.15">
      <c r="A1175" s="988" t="s">
        <v>2348</v>
      </c>
      <c r="B1175" s="988" t="s">
        <v>2375</v>
      </c>
      <c r="C1175" s="988" t="s">
        <v>2346</v>
      </c>
      <c r="D1175" s="988" t="s">
        <v>2374</v>
      </c>
      <c r="E1175" s="987" t="s">
        <v>6154</v>
      </c>
      <c r="F1175" s="988">
        <v>272272</v>
      </c>
    </row>
    <row r="1176" spans="1:6" ht="15" x14ac:dyDescent="0.15">
      <c r="A1176" s="988" t="s">
        <v>2348</v>
      </c>
      <c r="B1176" s="988" t="s">
        <v>2373</v>
      </c>
      <c r="C1176" s="988" t="s">
        <v>2346</v>
      </c>
      <c r="D1176" s="988" t="s">
        <v>2372</v>
      </c>
      <c r="E1176" s="987" t="s">
        <v>6155</v>
      </c>
      <c r="F1176" s="988">
        <v>272281</v>
      </c>
    </row>
    <row r="1177" spans="1:6" ht="15" x14ac:dyDescent="0.15">
      <c r="A1177" s="988" t="s">
        <v>2348</v>
      </c>
      <c r="B1177" s="988" t="s">
        <v>2371</v>
      </c>
      <c r="C1177" s="988" t="s">
        <v>2346</v>
      </c>
      <c r="D1177" s="988" t="s">
        <v>2370</v>
      </c>
      <c r="E1177" s="987" t="s">
        <v>6156</v>
      </c>
      <c r="F1177" s="988">
        <v>272299</v>
      </c>
    </row>
    <row r="1178" spans="1:6" ht="15" x14ac:dyDescent="0.15">
      <c r="A1178" s="988" t="s">
        <v>2348</v>
      </c>
      <c r="B1178" s="988" t="s">
        <v>2369</v>
      </c>
      <c r="C1178" s="988" t="s">
        <v>2346</v>
      </c>
      <c r="D1178" s="988" t="s">
        <v>2368</v>
      </c>
      <c r="E1178" s="987" t="s">
        <v>6157</v>
      </c>
      <c r="F1178" s="988">
        <v>272302</v>
      </c>
    </row>
    <row r="1179" spans="1:6" ht="15" x14ac:dyDescent="0.15">
      <c r="A1179" s="988" t="s">
        <v>2348</v>
      </c>
      <c r="B1179" s="988" t="s">
        <v>2367</v>
      </c>
      <c r="C1179" s="988" t="s">
        <v>2346</v>
      </c>
      <c r="D1179" s="988" t="s">
        <v>2366</v>
      </c>
      <c r="E1179" s="987" t="s">
        <v>6158</v>
      </c>
      <c r="F1179" s="988">
        <v>272311</v>
      </c>
    </row>
    <row r="1180" spans="1:6" ht="15" x14ac:dyDescent="0.15">
      <c r="A1180" s="988" t="s">
        <v>2348</v>
      </c>
      <c r="B1180" s="988" t="s">
        <v>2365</v>
      </c>
      <c r="C1180" s="988" t="s">
        <v>2346</v>
      </c>
      <c r="D1180" s="988" t="s">
        <v>2364</v>
      </c>
      <c r="E1180" s="987" t="s">
        <v>6159</v>
      </c>
      <c r="F1180" s="988">
        <v>272329</v>
      </c>
    </row>
    <row r="1181" spans="1:6" ht="15" x14ac:dyDescent="0.15">
      <c r="A1181" s="988" t="s">
        <v>2348</v>
      </c>
      <c r="B1181" s="988" t="s">
        <v>2363</v>
      </c>
      <c r="C1181" s="988" t="s">
        <v>2346</v>
      </c>
      <c r="D1181" s="988" t="s">
        <v>2362</v>
      </c>
      <c r="E1181" s="987" t="s">
        <v>6160</v>
      </c>
      <c r="F1181" s="988">
        <v>273015</v>
      </c>
    </row>
    <row r="1182" spans="1:6" ht="15" x14ac:dyDescent="0.15">
      <c r="A1182" s="988" t="s">
        <v>2348</v>
      </c>
      <c r="B1182" s="988" t="s">
        <v>2361</v>
      </c>
      <c r="C1182" s="988" t="s">
        <v>2346</v>
      </c>
      <c r="D1182" s="988" t="s">
        <v>2360</v>
      </c>
      <c r="E1182" s="987" t="s">
        <v>6161</v>
      </c>
      <c r="F1182" s="988">
        <v>273210</v>
      </c>
    </row>
    <row r="1183" spans="1:6" ht="15" x14ac:dyDescent="0.15">
      <c r="A1183" s="988" t="s">
        <v>2348</v>
      </c>
      <c r="B1183" s="988" t="s">
        <v>2359</v>
      </c>
      <c r="C1183" s="988" t="s">
        <v>2346</v>
      </c>
      <c r="D1183" s="988" t="s">
        <v>2358</v>
      </c>
      <c r="E1183" s="987" t="s">
        <v>6162</v>
      </c>
      <c r="F1183" s="988">
        <v>273228</v>
      </c>
    </row>
    <row r="1184" spans="1:6" ht="15" x14ac:dyDescent="0.15">
      <c r="A1184" s="988" t="s">
        <v>2348</v>
      </c>
      <c r="B1184" s="988" t="s">
        <v>2357</v>
      </c>
      <c r="C1184" s="988" t="s">
        <v>2346</v>
      </c>
      <c r="D1184" s="988" t="s">
        <v>2356</v>
      </c>
      <c r="E1184" s="987" t="s">
        <v>6163</v>
      </c>
      <c r="F1184" s="988">
        <v>273414</v>
      </c>
    </row>
    <row r="1185" spans="1:6" ht="15" x14ac:dyDescent="0.15">
      <c r="A1185" s="988" t="s">
        <v>2348</v>
      </c>
      <c r="B1185" s="988" t="s">
        <v>2355</v>
      </c>
      <c r="C1185" s="988" t="s">
        <v>2346</v>
      </c>
      <c r="D1185" s="988" t="s">
        <v>2354</v>
      </c>
      <c r="E1185" s="987" t="s">
        <v>6164</v>
      </c>
      <c r="F1185" s="988">
        <v>273619</v>
      </c>
    </row>
    <row r="1186" spans="1:6" ht="15" x14ac:dyDescent="0.15">
      <c r="A1186" s="988" t="s">
        <v>2348</v>
      </c>
      <c r="B1186" s="988" t="s">
        <v>2353</v>
      </c>
      <c r="C1186" s="988" t="s">
        <v>2346</v>
      </c>
      <c r="D1186" s="988" t="s">
        <v>2352</v>
      </c>
      <c r="E1186" s="987" t="s">
        <v>6165</v>
      </c>
      <c r="F1186" s="988">
        <v>273627</v>
      </c>
    </row>
    <row r="1187" spans="1:6" ht="15" x14ac:dyDescent="0.15">
      <c r="A1187" s="988" t="s">
        <v>2348</v>
      </c>
      <c r="B1187" s="988" t="s">
        <v>2351</v>
      </c>
      <c r="C1187" s="988" t="s">
        <v>2346</v>
      </c>
      <c r="D1187" s="988" t="s">
        <v>1997</v>
      </c>
      <c r="E1187" s="987" t="s">
        <v>6166</v>
      </c>
      <c r="F1187" s="988">
        <v>273660</v>
      </c>
    </row>
    <row r="1188" spans="1:6" ht="15" x14ac:dyDescent="0.15">
      <c r="A1188" s="988" t="s">
        <v>2348</v>
      </c>
      <c r="B1188" s="988" t="s">
        <v>2275</v>
      </c>
      <c r="C1188" s="988" t="s">
        <v>2346</v>
      </c>
      <c r="D1188" s="988" t="s">
        <v>2274</v>
      </c>
      <c r="E1188" s="987" t="s">
        <v>6167</v>
      </c>
      <c r="F1188" s="988">
        <v>273813</v>
      </c>
    </row>
    <row r="1189" spans="1:6" ht="15" x14ac:dyDescent="0.15">
      <c r="A1189" s="988" t="s">
        <v>2348</v>
      </c>
      <c r="B1189" s="988" t="s">
        <v>2350</v>
      </c>
      <c r="C1189" s="988" t="s">
        <v>2346</v>
      </c>
      <c r="D1189" s="988" t="s">
        <v>2349</v>
      </c>
      <c r="E1189" s="987" t="s">
        <v>6168</v>
      </c>
      <c r="F1189" s="988">
        <v>273821</v>
      </c>
    </row>
    <row r="1190" spans="1:6" ht="15" x14ac:dyDescent="0.15">
      <c r="A1190" s="988" t="s">
        <v>2348</v>
      </c>
      <c r="B1190" s="988" t="s">
        <v>2347</v>
      </c>
      <c r="C1190" s="988" t="s">
        <v>2346</v>
      </c>
      <c r="D1190" s="988" t="s">
        <v>2345</v>
      </c>
      <c r="E1190" s="987" t="s">
        <v>6169</v>
      </c>
      <c r="F1190" s="988">
        <v>273830</v>
      </c>
    </row>
    <row r="1191" spans="1:6" ht="15" x14ac:dyDescent="0.15">
      <c r="A1191" s="985" t="s">
        <v>2267</v>
      </c>
      <c r="B1191" s="986"/>
      <c r="C1191" s="986" t="s">
        <v>2265</v>
      </c>
      <c r="D1191" s="986"/>
      <c r="E1191" s="987" t="s">
        <v>2267</v>
      </c>
      <c r="F1191" s="985">
        <v>280003</v>
      </c>
    </row>
    <row r="1192" spans="1:6" ht="15" x14ac:dyDescent="0.15">
      <c r="A1192" s="988" t="s">
        <v>2267</v>
      </c>
      <c r="B1192" s="988" t="s">
        <v>2344</v>
      </c>
      <c r="C1192" s="988" t="s">
        <v>2265</v>
      </c>
      <c r="D1192" s="988" t="s">
        <v>2343</v>
      </c>
      <c r="E1192" s="987" t="s">
        <v>6170</v>
      </c>
      <c r="F1192" s="988">
        <v>281000</v>
      </c>
    </row>
    <row r="1193" spans="1:6" ht="15" x14ac:dyDescent="0.15">
      <c r="A1193" s="988" t="s">
        <v>2267</v>
      </c>
      <c r="B1193" s="988" t="s">
        <v>2342</v>
      </c>
      <c r="C1193" s="988" t="s">
        <v>2265</v>
      </c>
      <c r="D1193" s="988" t="s">
        <v>2341</v>
      </c>
      <c r="E1193" s="987" t="s">
        <v>6171</v>
      </c>
      <c r="F1193" s="988">
        <v>282014</v>
      </c>
    </row>
    <row r="1194" spans="1:6" ht="15" x14ac:dyDescent="0.15">
      <c r="A1194" s="988" t="s">
        <v>2267</v>
      </c>
      <c r="B1194" s="988" t="s">
        <v>2340</v>
      </c>
      <c r="C1194" s="988" t="s">
        <v>2265</v>
      </c>
      <c r="D1194" s="988" t="s">
        <v>2339</v>
      </c>
      <c r="E1194" s="987" t="s">
        <v>6172</v>
      </c>
      <c r="F1194" s="988">
        <v>282022</v>
      </c>
    </row>
    <row r="1195" spans="1:6" ht="15" x14ac:dyDescent="0.15">
      <c r="A1195" s="988" t="s">
        <v>2267</v>
      </c>
      <c r="B1195" s="988" t="s">
        <v>2338</v>
      </c>
      <c r="C1195" s="988" t="s">
        <v>2265</v>
      </c>
      <c r="D1195" s="988" t="s">
        <v>2337</v>
      </c>
      <c r="E1195" s="987" t="s">
        <v>6173</v>
      </c>
      <c r="F1195" s="988">
        <v>282031</v>
      </c>
    </row>
    <row r="1196" spans="1:6" ht="15" x14ac:dyDescent="0.15">
      <c r="A1196" s="988" t="s">
        <v>2267</v>
      </c>
      <c r="B1196" s="988" t="s">
        <v>2336</v>
      </c>
      <c r="C1196" s="988" t="s">
        <v>2265</v>
      </c>
      <c r="D1196" s="988" t="s">
        <v>2335</v>
      </c>
      <c r="E1196" s="987" t="s">
        <v>6174</v>
      </c>
      <c r="F1196" s="988">
        <v>282049</v>
      </c>
    </row>
    <row r="1197" spans="1:6" ht="15" x14ac:dyDescent="0.15">
      <c r="A1197" s="988" t="s">
        <v>2267</v>
      </c>
      <c r="B1197" s="988" t="s">
        <v>2334</v>
      </c>
      <c r="C1197" s="988" t="s">
        <v>2265</v>
      </c>
      <c r="D1197" s="988" t="s">
        <v>2333</v>
      </c>
      <c r="E1197" s="987" t="s">
        <v>6175</v>
      </c>
      <c r="F1197" s="988">
        <v>282057</v>
      </c>
    </row>
    <row r="1198" spans="1:6" ht="15" x14ac:dyDescent="0.15">
      <c r="A1198" s="988" t="s">
        <v>2267</v>
      </c>
      <c r="B1198" s="988" t="s">
        <v>2332</v>
      </c>
      <c r="C1198" s="988" t="s">
        <v>2265</v>
      </c>
      <c r="D1198" s="988" t="s">
        <v>2331</v>
      </c>
      <c r="E1198" s="987" t="s">
        <v>6176</v>
      </c>
      <c r="F1198" s="988">
        <v>282065</v>
      </c>
    </row>
    <row r="1199" spans="1:6" ht="15" x14ac:dyDescent="0.15">
      <c r="A1199" s="988" t="s">
        <v>2267</v>
      </c>
      <c r="B1199" s="988" t="s">
        <v>2330</v>
      </c>
      <c r="C1199" s="988" t="s">
        <v>2265</v>
      </c>
      <c r="D1199" s="988" t="s">
        <v>2329</v>
      </c>
      <c r="E1199" s="987" t="s">
        <v>6177</v>
      </c>
      <c r="F1199" s="988">
        <v>282073</v>
      </c>
    </row>
    <row r="1200" spans="1:6" ht="15" x14ac:dyDescent="0.15">
      <c r="A1200" s="988" t="s">
        <v>2267</v>
      </c>
      <c r="B1200" s="988" t="s">
        <v>2328</v>
      </c>
      <c r="C1200" s="988" t="s">
        <v>2265</v>
      </c>
      <c r="D1200" s="988" t="s">
        <v>2327</v>
      </c>
      <c r="E1200" s="987" t="s">
        <v>6178</v>
      </c>
      <c r="F1200" s="988">
        <v>282081</v>
      </c>
    </row>
    <row r="1201" spans="1:6" ht="15" x14ac:dyDescent="0.15">
      <c r="A1201" s="988" t="s">
        <v>2267</v>
      </c>
      <c r="B1201" s="988" t="s">
        <v>2326</v>
      </c>
      <c r="C1201" s="988" t="s">
        <v>2265</v>
      </c>
      <c r="D1201" s="988" t="s">
        <v>2325</v>
      </c>
      <c r="E1201" s="987" t="s">
        <v>6179</v>
      </c>
      <c r="F1201" s="988">
        <v>282090</v>
      </c>
    </row>
    <row r="1202" spans="1:6" ht="15" x14ac:dyDescent="0.15">
      <c r="A1202" s="988" t="s">
        <v>2267</v>
      </c>
      <c r="B1202" s="988" t="s">
        <v>2324</v>
      </c>
      <c r="C1202" s="988" t="s">
        <v>2265</v>
      </c>
      <c r="D1202" s="988" t="s">
        <v>2323</v>
      </c>
      <c r="E1202" s="987" t="s">
        <v>6180</v>
      </c>
      <c r="F1202" s="988">
        <v>282103</v>
      </c>
    </row>
    <row r="1203" spans="1:6" ht="15" x14ac:dyDescent="0.15">
      <c r="A1203" s="988" t="s">
        <v>2267</v>
      </c>
      <c r="B1203" s="988" t="s">
        <v>2322</v>
      </c>
      <c r="C1203" s="988" t="s">
        <v>2265</v>
      </c>
      <c r="D1203" s="988" t="s">
        <v>2321</v>
      </c>
      <c r="E1203" s="987" t="s">
        <v>6181</v>
      </c>
      <c r="F1203" s="988">
        <v>282120</v>
      </c>
    </row>
    <row r="1204" spans="1:6" ht="15" x14ac:dyDescent="0.15">
      <c r="A1204" s="988" t="s">
        <v>2267</v>
      </c>
      <c r="B1204" s="988" t="s">
        <v>2320</v>
      </c>
      <c r="C1204" s="988" t="s">
        <v>2265</v>
      </c>
      <c r="D1204" s="988" t="s">
        <v>2319</v>
      </c>
      <c r="E1204" s="987" t="s">
        <v>6182</v>
      </c>
      <c r="F1204" s="988">
        <v>282138</v>
      </c>
    </row>
    <row r="1205" spans="1:6" ht="15" x14ac:dyDescent="0.15">
      <c r="A1205" s="988" t="s">
        <v>2267</v>
      </c>
      <c r="B1205" s="988" t="s">
        <v>2318</v>
      </c>
      <c r="C1205" s="988" t="s">
        <v>2265</v>
      </c>
      <c r="D1205" s="988" t="s">
        <v>2317</v>
      </c>
      <c r="E1205" s="987" t="s">
        <v>6183</v>
      </c>
      <c r="F1205" s="988">
        <v>282146</v>
      </c>
    </row>
    <row r="1206" spans="1:6" ht="15" x14ac:dyDescent="0.15">
      <c r="A1206" s="988" t="s">
        <v>2267</v>
      </c>
      <c r="B1206" s="988" t="s">
        <v>2316</v>
      </c>
      <c r="C1206" s="988" t="s">
        <v>2265</v>
      </c>
      <c r="D1206" s="988" t="s">
        <v>2315</v>
      </c>
      <c r="E1206" s="987" t="s">
        <v>6184</v>
      </c>
      <c r="F1206" s="988">
        <v>282154</v>
      </c>
    </row>
    <row r="1207" spans="1:6" ht="15" x14ac:dyDescent="0.15">
      <c r="A1207" s="988" t="s">
        <v>2267</v>
      </c>
      <c r="B1207" s="988" t="s">
        <v>2314</v>
      </c>
      <c r="C1207" s="988" t="s">
        <v>2265</v>
      </c>
      <c r="D1207" s="988" t="s">
        <v>2313</v>
      </c>
      <c r="E1207" s="987" t="s">
        <v>6185</v>
      </c>
      <c r="F1207" s="988">
        <v>282162</v>
      </c>
    </row>
    <row r="1208" spans="1:6" ht="15" x14ac:dyDescent="0.15">
      <c r="A1208" s="988" t="s">
        <v>2267</v>
      </c>
      <c r="B1208" s="988" t="s">
        <v>2312</v>
      </c>
      <c r="C1208" s="988" t="s">
        <v>2265</v>
      </c>
      <c r="D1208" s="988" t="s">
        <v>2311</v>
      </c>
      <c r="E1208" s="987" t="s">
        <v>6186</v>
      </c>
      <c r="F1208" s="988">
        <v>282171</v>
      </c>
    </row>
    <row r="1209" spans="1:6" ht="15" x14ac:dyDescent="0.15">
      <c r="A1209" s="988" t="s">
        <v>2267</v>
      </c>
      <c r="B1209" s="988" t="s">
        <v>2310</v>
      </c>
      <c r="C1209" s="988" t="s">
        <v>2265</v>
      </c>
      <c r="D1209" s="988" t="s">
        <v>2309</v>
      </c>
      <c r="E1209" s="987" t="s">
        <v>6187</v>
      </c>
      <c r="F1209" s="988">
        <v>282189</v>
      </c>
    </row>
    <row r="1210" spans="1:6" ht="15" x14ac:dyDescent="0.15">
      <c r="A1210" s="988" t="s">
        <v>2267</v>
      </c>
      <c r="B1210" s="988" t="s">
        <v>2308</v>
      </c>
      <c r="C1210" s="988" t="s">
        <v>2265</v>
      </c>
      <c r="D1210" s="988" t="s">
        <v>2307</v>
      </c>
      <c r="E1210" s="987" t="s">
        <v>6188</v>
      </c>
      <c r="F1210" s="988">
        <v>282197</v>
      </c>
    </row>
    <row r="1211" spans="1:6" ht="15" x14ac:dyDescent="0.15">
      <c r="A1211" s="988" t="s">
        <v>2267</v>
      </c>
      <c r="B1211" s="988" t="s">
        <v>2306</v>
      </c>
      <c r="C1211" s="988" t="s">
        <v>2265</v>
      </c>
      <c r="D1211" s="988" t="s">
        <v>2305</v>
      </c>
      <c r="E1211" s="987" t="s">
        <v>6189</v>
      </c>
      <c r="F1211" s="988">
        <v>282201</v>
      </c>
    </row>
    <row r="1212" spans="1:6" ht="15" x14ac:dyDescent="0.15">
      <c r="A1212" s="988" t="s">
        <v>2267</v>
      </c>
      <c r="B1212" s="988" t="s">
        <v>6190</v>
      </c>
      <c r="C1212" s="988" t="s">
        <v>2265</v>
      </c>
      <c r="D1212" s="988" t="s">
        <v>6191</v>
      </c>
      <c r="E1212" s="987" t="s">
        <v>6192</v>
      </c>
      <c r="F1212" s="988">
        <v>282219</v>
      </c>
    </row>
    <row r="1213" spans="1:6" ht="15" x14ac:dyDescent="0.15">
      <c r="A1213" s="988" t="s">
        <v>2267</v>
      </c>
      <c r="B1213" s="988" t="s">
        <v>2304</v>
      </c>
      <c r="C1213" s="988" t="s">
        <v>2265</v>
      </c>
      <c r="D1213" s="988" t="s">
        <v>2303</v>
      </c>
      <c r="E1213" s="987" t="s">
        <v>6193</v>
      </c>
      <c r="F1213" s="988">
        <v>282227</v>
      </c>
    </row>
    <row r="1214" spans="1:6" ht="15" x14ac:dyDescent="0.15">
      <c r="A1214" s="988" t="s">
        <v>2267</v>
      </c>
      <c r="B1214" s="988" t="s">
        <v>2302</v>
      </c>
      <c r="C1214" s="988" t="s">
        <v>2265</v>
      </c>
      <c r="D1214" s="988" t="s">
        <v>2301</v>
      </c>
      <c r="E1214" s="987" t="s">
        <v>6194</v>
      </c>
      <c r="F1214" s="988">
        <v>282235</v>
      </c>
    </row>
    <row r="1215" spans="1:6" ht="15" x14ac:dyDescent="0.15">
      <c r="A1215" s="988" t="s">
        <v>2267</v>
      </c>
      <c r="B1215" s="988" t="s">
        <v>2300</v>
      </c>
      <c r="C1215" s="988" t="s">
        <v>2265</v>
      </c>
      <c r="D1215" s="988" t="s">
        <v>2299</v>
      </c>
      <c r="E1215" s="987" t="s">
        <v>6195</v>
      </c>
      <c r="F1215" s="988">
        <v>282243</v>
      </c>
    </row>
    <row r="1216" spans="1:6" ht="15" x14ac:dyDescent="0.15">
      <c r="A1216" s="988" t="s">
        <v>2267</v>
      </c>
      <c r="B1216" s="988" t="s">
        <v>2298</v>
      </c>
      <c r="C1216" s="988" t="s">
        <v>2265</v>
      </c>
      <c r="D1216" s="988" t="s">
        <v>2297</v>
      </c>
      <c r="E1216" s="987" t="s">
        <v>6196</v>
      </c>
      <c r="F1216" s="988">
        <v>282251</v>
      </c>
    </row>
    <row r="1217" spans="1:6" ht="15" x14ac:dyDescent="0.15">
      <c r="A1217" s="988" t="s">
        <v>2267</v>
      </c>
      <c r="B1217" s="988" t="s">
        <v>2296</v>
      </c>
      <c r="C1217" s="988" t="s">
        <v>2265</v>
      </c>
      <c r="D1217" s="988" t="s">
        <v>2295</v>
      </c>
      <c r="E1217" s="987" t="s">
        <v>6197</v>
      </c>
      <c r="F1217" s="988">
        <v>282260</v>
      </c>
    </row>
    <row r="1218" spans="1:6" ht="15" x14ac:dyDescent="0.15">
      <c r="A1218" s="988" t="s">
        <v>2267</v>
      </c>
      <c r="B1218" s="988" t="s">
        <v>2294</v>
      </c>
      <c r="C1218" s="988" t="s">
        <v>2265</v>
      </c>
      <c r="D1218" s="988" t="s">
        <v>2293</v>
      </c>
      <c r="E1218" s="987" t="s">
        <v>6198</v>
      </c>
      <c r="F1218" s="988">
        <v>282278</v>
      </c>
    </row>
    <row r="1219" spans="1:6" ht="15" x14ac:dyDescent="0.15">
      <c r="A1219" s="988" t="s">
        <v>2267</v>
      </c>
      <c r="B1219" s="988" t="s">
        <v>2292</v>
      </c>
      <c r="C1219" s="988" t="s">
        <v>2265</v>
      </c>
      <c r="D1219" s="988" t="s">
        <v>2291</v>
      </c>
      <c r="E1219" s="987" t="s">
        <v>6199</v>
      </c>
      <c r="F1219" s="988">
        <v>282286</v>
      </c>
    </row>
    <row r="1220" spans="1:6" ht="15" x14ac:dyDescent="0.15">
      <c r="A1220" s="988" t="s">
        <v>2267</v>
      </c>
      <c r="B1220" s="988" t="s">
        <v>2290</v>
      </c>
      <c r="C1220" s="988" t="s">
        <v>2265</v>
      </c>
      <c r="D1220" s="988" t="s">
        <v>2289</v>
      </c>
      <c r="E1220" s="987" t="s">
        <v>6200</v>
      </c>
      <c r="F1220" s="988">
        <v>282294</v>
      </c>
    </row>
    <row r="1221" spans="1:6" ht="15" x14ac:dyDescent="0.15">
      <c r="A1221" s="988" t="s">
        <v>2267</v>
      </c>
      <c r="B1221" s="988" t="s">
        <v>2288</v>
      </c>
      <c r="C1221" s="988" t="s">
        <v>2265</v>
      </c>
      <c r="D1221" s="988" t="s">
        <v>2287</v>
      </c>
      <c r="E1221" s="987" t="s">
        <v>6201</v>
      </c>
      <c r="F1221" s="988">
        <v>283011</v>
      </c>
    </row>
    <row r="1222" spans="1:6" ht="15" x14ac:dyDescent="0.15">
      <c r="A1222" s="988" t="s">
        <v>2267</v>
      </c>
      <c r="B1222" s="988" t="s">
        <v>2286</v>
      </c>
      <c r="C1222" s="988" t="s">
        <v>2265</v>
      </c>
      <c r="D1222" s="988" t="s">
        <v>2285</v>
      </c>
      <c r="E1222" s="987" t="s">
        <v>6202</v>
      </c>
      <c r="F1222" s="988">
        <v>283657</v>
      </c>
    </row>
    <row r="1223" spans="1:6" ht="15" x14ac:dyDescent="0.15">
      <c r="A1223" s="988" t="s">
        <v>2267</v>
      </c>
      <c r="B1223" s="988" t="s">
        <v>2284</v>
      </c>
      <c r="C1223" s="988" t="s">
        <v>2265</v>
      </c>
      <c r="D1223" s="988" t="s">
        <v>2146</v>
      </c>
      <c r="E1223" s="987" t="s">
        <v>6203</v>
      </c>
      <c r="F1223" s="988">
        <v>283819</v>
      </c>
    </row>
    <row r="1224" spans="1:6" ht="15" x14ac:dyDescent="0.15">
      <c r="A1224" s="988" t="s">
        <v>2267</v>
      </c>
      <c r="B1224" s="988" t="s">
        <v>2283</v>
      </c>
      <c r="C1224" s="988" t="s">
        <v>2265</v>
      </c>
      <c r="D1224" s="988" t="s">
        <v>2282</v>
      </c>
      <c r="E1224" s="987" t="s">
        <v>6204</v>
      </c>
      <c r="F1224" s="988">
        <v>283827</v>
      </c>
    </row>
    <row r="1225" spans="1:6" ht="15" x14ac:dyDescent="0.15">
      <c r="A1225" s="988" t="s">
        <v>2267</v>
      </c>
      <c r="B1225" s="988" t="s">
        <v>2281</v>
      </c>
      <c r="C1225" s="988" t="s">
        <v>2265</v>
      </c>
      <c r="D1225" s="988" t="s">
        <v>2280</v>
      </c>
      <c r="E1225" s="987" t="s">
        <v>6205</v>
      </c>
      <c r="F1225" s="988">
        <v>284424</v>
      </c>
    </row>
    <row r="1226" spans="1:6" ht="15" x14ac:dyDescent="0.15">
      <c r="A1226" s="988" t="s">
        <v>2267</v>
      </c>
      <c r="B1226" s="988" t="s">
        <v>2279</v>
      </c>
      <c r="C1226" s="988" t="s">
        <v>2265</v>
      </c>
      <c r="D1226" s="988" t="s">
        <v>2278</v>
      </c>
      <c r="E1226" s="987" t="s">
        <v>6206</v>
      </c>
      <c r="F1226" s="988">
        <v>284432</v>
      </c>
    </row>
    <row r="1227" spans="1:6" ht="15" x14ac:dyDescent="0.15">
      <c r="A1227" s="988" t="s">
        <v>2267</v>
      </c>
      <c r="B1227" s="988" t="s">
        <v>2277</v>
      </c>
      <c r="C1227" s="988" t="s">
        <v>2265</v>
      </c>
      <c r="D1227" s="988" t="s">
        <v>2276</v>
      </c>
      <c r="E1227" s="987" t="s">
        <v>6207</v>
      </c>
      <c r="F1227" s="988">
        <v>284467</v>
      </c>
    </row>
    <row r="1228" spans="1:6" ht="15" x14ac:dyDescent="0.15">
      <c r="A1228" s="988" t="s">
        <v>2267</v>
      </c>
      <c r="B1228" s="988" t="s">
        <v>2275</v>
      </c>
      <c r="C1228" s="988" t="s">
        <v>2265</v>
      </c>
      <c r="D1228" s="988" t="s">
        <v>2274</v>
      </c>
      <c r="E1228" s="987" t="s">
        <v>6208</v>
      </c>
      <c r="F1228" s="988">
        <v>284645</v>
      </c>
    </row>
    <row r="1229" spans="1:6" ht="15" x14ac:dyDescent="0.15">
      <c r="A1229" s="988" t="s">
        <v>2267</v>
      </c>
      <c r="B1229" s="988" t="s">
        <v>2273</v>
      </c>
      <c r="C1229" s="988" t="s">
        <v>2265</v>
      </c>
      <c r="D1229" s="988" t="s">
        <v>2272</v>
      </c>
      <c r="E1229" s="987" t="s">
        <v>6209</v>
      </c>
      <c r="F1229" s="988">
        <v>284815</v>
      </c>
    </row>
    <row r="1230" spans="1:6" ht="15" x14ac:dyDescent="0.15">
      <c r="A1230" s="988" t="s">
        <v>2267</v>
      </c>
      <c r="B1230" s="988" t="s">
        <v>2271</v>
      </c>
      <c r="C1230" s="988" t="s">
        <v>2265</v>
      </c>
      <c r="D1230" s="988" t="s">
        <v>2270</v>
      </c>
      <c r="E1230" s="987" t="s">
        <v>6210</v>
      </c>
      <c r="F1230" s="988">
        <v>285013</v>
      </c>
    </row>
    <row r="1231" spans="1:6" ht="15" x14ac:dyDescent="0.15">
      <c r="A1231" s="988" t="s">
        <v>2267</v>
      </c>
      <c r="B1231" s="988" t="s">
        <v>2269</v>
      </c>
      <c r="C1231" s="988" t="s">
        <v>2265</v>
      </c>
      <c r="D1231" s="988" t="s">
        <v>2268</v>
      </c>
      <c r="E1231" s="987" t="s">
        <v>6211</v>
      </c>
      <c r="F1231" s="988">
        <v>285854</v>
      </c>
    </row>
    <row r="1232" spans="1:6" ht="15" x14ac:dyDescent="0.15">
      <c r="A1232" s="988" t="s">
        <v>2267</v>
      </c>
      <c r="B1232" s="988" t="s">
        <v>2266</v>
      </c>
      <c r="C1232" s="988" t="s">
        <v>2265</v>
      </c>
      <c r="D1232" s="988" t="s">
        <v>2264</v>
      </c>
      <c r="E1232" s="987" t="s">
        <v>6212</v>
      </c>
      <c r="F1232" s="988">
        <v>285862</v>
      </c>
    </row>
    <row r="1233" spans="1:6" ht="15" x14ac:dyDescent="0.15">
      <c r="A1233" s="985" t="s">
        <v>2188</v>
      </c>
      <c r="B1233" s="986"/>
      <c r="C1233" s="986" t="s">
        <v>2186</v>
      </c>
      <c r="D1233" s="986"/>
      <c r="E1233" s="987" t="s">
        <v>2188</v>
      </c>
      <c r="F1233" s="985">
        <v>290009</v>
      </c>
    </row>
    <row r="1234" spans="1:6" ht="15" x14ac:dyDescent="0.15">
      <c r="A1234" s="988" t="s">
        <v>2188</v>
      </c>
      <c r="B1234" s="988" t="s">
        <v>2263</v>
      </c>
      <c r="C1234" s="988" t="s">
        <v>2186</v>
      </c>
      <c r="D1234" s="988" t="s">
        <v>2262</v>
      </c>
      <c r="E1234" s="987" t="s">
        <v>6213</v>
      </c>
      <c r="F1234" s="988">
        <v>292010</v>
      </c>
    </row>
    <row r="1235" spans="1:6" ht="15" x14ac:dyDescent="0.15">
      <c r="A1235" s="988" t="s">
        <v>2188</v>
      </c>
      <c r="B1235" s="988" t="s">
        <v>2261</v>
      </c>
      <c r="C1235" s="988" t="s">
        <v>2186</v>
      </c>
      <c r="D1235" s="988" t="s">
        <v>2260</v>
      </c>
      <c r="E1235" s="987" t="s">
        <v>6214</v>
      </c>
      <c r="F1235" s="988">
        <v>292028</v>
      </c>
    </row>
    <row r="1236" spans="1:6" ht="15" x14ac:dyDescent="0.15">
      <c r="A1236" s="988" t="s">
        <v>2188</v>
      </c>
      <c r="B1236" s="988" t="s">
        <v>2259</v>
      </c>
      <c r="C1236" s="988" t="s">
        <v>2186</v>
      </c>
      <c r="D1236" s="988" t="s">
        <v>2258</v>
      </c>
      <c r="E1236" s="987" t="s">
        <v>6215</v>
      </c>
      <c r="F1236" s="988">
        <v>292036</v>
      </c>
    </row>
    <row r="1237" spans="1:6" ht="15" x14ac:dyDescent="0.15">
      <c r="A1237" s="988" t="s">
        <v>2188</v>
      </c>
      <c r="B1237" s="988" t="s">
        <v>2257</v>
      </c>
      <c r="C1237" s="988" t="s">
        <v>2186</v>
      </c>
      <c r="D1237" s="988" t="s">
        <v>2256</v>
      </c>
      <c r="E1237" s="987" t="s">
        <v>6216</v>
      </c>
      <c r="F1237" s="988">
        <v>292044</v>
      </c>
    </row>
    <row r="1238" spans="1:6" ht="15" x14ac:dyDescent="0.15">
      <c r="A1238" s="988" t="s">
        <v>2188</v>
      </c>
      <c r="B1238" s="988" t="s">
        <v>2255</v>
      </c>
      <c r="C1238" s="988" t="s">
        <v>2186</v>
      </c>
      <c r="D1238" s="988" t="s">
        <v>2254</v>
      </c>
      <c r="E1238" s="987" t="s">
        <v>6217</v>
      </c>
      <c r="F1238" s="988">
        <v>292052</v>
      </c>
    </row>
    <row r="1239" spans="1:6" ht="15" x14ac:dyDescent="0.15">
      <c r="A1239" s="988" t="s">
        <v>2188</v>
      </c>
      <c r="B1239" s="988" t="s">
        <v>2253</v>
      </c>
      <c r="C1239" s="988" t="s">
        <v>2186</v>
      </c>
      <c r="D1239" s="988" t="s">
        <v>2252</v>
      </c>
      <c r="E1239" s="987" t="s">
        <v>6218</v>
      </c>
      <c r="F1239" s="988">
        <v>292061</v>
      </c>
    </row>
    <row r="1240" spans="1:6" ht="15" x14ac:dyDescent="0.15">
      <c r="A1240" s="988" t="s">
        <v>2188</v>
      </c>
      <c r="B1240" s="988" t="s">
        <v>2251</v>
      </c>
      <c r="C1240" s="988" t="s">
        <v>2186</v>
      </c>
      <c r="D1240" s="988" t="s">
        <v>6219</v>
      </c>
      <c r="E1240" s="987" t="s">
        <v>6220</v>
      </c>
      <c r="F1240" s="988">
        <v>292079</v>
      </c>
    </row>
    <row r="1241" spans="1:6" ht="15" x14ac:dyDescent="0.15">
      <c r="A1241" s="988" t="s">
        <v>2188</v>
      </c>
      <c r="B1241" s="988" t="s">
        <v>2250</v>
      </c>
      <c r="C1241" s="988" t="s">
        <v>2186</v>
      </c>
      <c r="D1241" s="988" t="s">
        <v>2249</v>
      </c>
      <c r="E1241" s="987" t="s">
        <v>6221</v>
      </c>
      <c r="F1241" s="988">
        <v>292087</v>
      </c>
    </row>
    <row r="1242" spans="1:6" ht="15" x14ac:dyDescent="0.15">
      <c r="A1242" s="988" t="s">
        <v>2188</v>
      </c>
      <c r="B1242" s="988" t="s">
        <v>2248</v>
      </c>
      <c r="C1242" s="988" t="s">
        <v>2186</v>
      </c>
      <c r="D1242" s="988" t="s">
        <v>2247</v>
      </c>
      <c r="E1242" s="987" t="s">
        <v>6222</v>
      </c>
      <c r="F1242" s="988">
        <v>292095</v>
      </c>
    </row>
    <row r="1243" spans="1:6" ht="15" x14ac:dyDescent="0.15">
      <c r="A1243" s="988" t="s">
        <v>2188</v>
      </c>
      <c r="B1243" s="988" t="s">
        <v>2246</v>
      </c>
      <c r="C1243" s="988" t="s">
        <v>2186</v>
      </c>
      <c r="D1243" s="988" t="s">
        <v>2245</v>
      </c>
      <c r="E1243" s="987" t="s">
        <v>6223</v>
      </c>
      <c r="F1243" s="988">
        <v>292109</v>
      </c>
    </row>
    <row r="1244" spans="1:6" ht="15" x14ac:dyDescent="0.15">
      <c r="A1244" s="988" t="s">
        <v>2188</v>
      </c>
      <c r="B1244" s="988" t="s">
        <v>2244</v>
      </c>
      <c r="C1244" s="988" t="s">
        <v>2186</v>
      </c>
      <c r="D1244" s="988" t="s">
        <v>2243</v>
      </c>
      <c r="E1244" s="987" t="s">
        <v>6224</v>
      </c>
      <c r="F1244" s="988">
        <v>292117</v>
      </c>
    </row>
    <row r="1245" spans="1:6" ht="15" x14ac:dyDescent="0.15">
      <c r="A1245" s="988" t="s">
        <v>2188</v>
      </c>
      <c r="B1245" s="988" t="s">
        <v>2242</v>
      </c>
      <c r="C1245" s="988" t="s">
        <v>2186</v>
      </c>
      <c r="D1245" s="988" t="s">
        <v>2241</v>
      </c>
      <c r="E1245" s="987" t="s">
        <v>6225</v>
      </c>
      <c r="F1245" s="988">
        <v>292125</v>
      </c>
    </row>
    <row r="1246" spans="1:6" ht="15" x14ac:dyDescent="0.15">
      <c r="A1246" s="988" t="s">
        <v>2188</v>
      </c>
      <c r="B1246" s="988" t="s">
        <v>2240</v>
      </c>
      <c r="C1246" s="988" t="s">
        <v>2186</v>
      </c>
      <c r="D1246" s="988" t="s">
        <v>2239</v>
      </c>
      <c r="E1246" s="987" t="s">
        <v>6226</v>
      </c>
      <c r="F1246" s="988">
        <v>293229</v>
      </c>
    </row>
    <row r="1247" spans="1:6" ht="15" x14ac:dyDescent="0.15">
      <c r="A1247" s="988" t="s">
        <v>2188</v>
      </c>
      <c r="B1247" s="988" t="s">
        <v>2238</v>
      </c>
      <c r="C1247" s="988" t="s">
        <v>2186</v>
      </c>
      <c r="D1247" s="988" t="s">
        <v>2237</v>
      </c>
      <c r="E1247" s="987" t="s">
        <v>6227</v>
      </c>
      <c r="F1247" s="988">
        <v>293423</v>
      </c>
    </row>
    <row r="1248" spans="1:6" ht="15" x14ac:dyDescent="0.15">
      <c r="A1248" s="988" t="s">
        <v>2188</v>
      </c>
      <c r="B1248" s="988" t="s">
        <v>2236</v>
      </c>
      <c r="C1248" s="988" t="s">
        <v>2186</v>
      </c>
      <c r="D1248" s="988" t="s">
        <v>2235</v>
      </c>
      <c r="E1248" s="987" t="s">
        <v>6228</v>
      </c>
      <c r="F1248" s="988">
        <v>293431</v>
      </c>
    </row>
    <row r="1249" spans="1:6" ht="15" x14ac:dyDescent="0.15">
      <c r="A1249" s="988" t="s">
        <v>2188</v>
      </c>
      <c r="B1249" s="988" t="s">
        <v>2234</v>
      </c>
      <c r="C1249" s="988" t="s">
        <v>2186</v>
      </c>
      <c r="D1249" s="988" t="s">
        <v>2233</v>
      </c>
      <c r="E1249" s="987" t="s">
        <v>6229</v>
      </c>
      <c r="F1249" s="988">
        <v>293440</v>
      </c>
    </row>
    <row r="1250" spans="1:6" ht="15" x14ac:dyDescent="0.15">
      <c r="A1250" s="988" t="s">
        <v>2188</v>
      </c>
      <c r="B1250" s="988" t="s">
        <v>2232</v>
      </c>
      <c r="C1250" s="988" t="s">
        <v>2186</v>
      </c>
      <c r="D1250" s="988" t="s">
        <v>2231</v>
      </c>
      <c r="E1250" s="987" t="s">
        <v>6230</v>
      </c>
      <c r="F1250" s="988">
        <v>293458</v>
      </c>
    </row>
    <row r="1251" spans="1:6" ht="15" x14ac:dyDescent="0.15">
      <c r="A1251" s="988" t="s">
        <v>2188</v>
      </c>
      <c r="B1251" s="988" t="s">
        <v>2230</v>
      </c>
      <c r="C1251" s="988" t="s">
        <v>2186</v>
      </c>
      <c r="D1251" s="988" t="s">
        <v>2229</v>
      </c>
      <c r="E1251" s="987" t="s">
        <v>6231</v>
      </c>
      <c r="F1251" s="988">
        <v>293610</v>
      </c>
    </row>
    <row r="1252" spans="1:6" ht="15" x14ac:dyDescent="0.15">
      <c r="A1252" s="988" t="s">
        <v>2188</v>
      </c>
      <c r="B1252" s="988" t="s">
        <v>2228</v>
      </c>
      <c r="C1252" s="988" t="s">
        <v>2186</v>
      </c>
      <c r="D1252" s="988" t="s">
        <v>2227</v>
      </c>
      <c r="E1252" s="987" t="s">
        <v>6232</v>
      </c>
      <c r="F1252" s="988">
        <v>293628</v>
      </c>
    </row>
    <row r="1253" spans="1:6" ht="15" x14ac:dyDescent="0.15">
      <c r="A1253" s="988" t="s">
        <v>2188</v>
      </c>
      <c r="B1253" s="988" t="s">
        <v>2226</v>
      </c>
      <c r="C1253" s="988" t="s">
        <v>2186</v>
      </c>
      <c r="D1253" s="988" t="s">
        <v>2225</v>
      </c>
      <c r="E1253" s="987" t="s">
        <v>6233</v>
      </c>
      <c r="F1253" s="988">
        <v>293636</v>
      </c>
    </row>
    <row r="1254" spans="1:6" ht="15" x14ac:dyDescent="0.15">
      <c r="A1254" s="988" t="s">
        <v>2188</v>
      </c>
      <c r="B1254" s="988" t="s">
        <v>2224</v>
      </c>
      <c r="C1254" s="988" t="s">
        <v>2186</v>
      </c>
      <c r="D1254" s="988" t="s">
        <v>2223</v>
      </c>
      <c r="E1254" s="987" t="s">
        <v>6234</v>
      </c>
      <c r="F1254" s="988">
        <v>293857</v>
      </c>
    </row>
    <row r="1255" spans="1:6" ht="15" x14ac:dyDescent="0.15">
      <c r="A1255" s="988" t="s">
        <v>2188</v>
      </c>
      <c r="B1255" s="988" t="s">
        <v>2222</v>
      </c>
      <c r="C1255" s="988" t="s">
        <v>2186</v>
      </c>
      <c r="D1255" s="988" t="s">
        <v>2221</v>
      </c>
      <c r="E1255" s="987" t="s">
        <v>6235</v>
      </c>
      <c r="F1255" s="988">
        <v>293865</v>
      </c>
    </row>
    <row r="1256" spans="1:6" ht="15" x14ac:dyDescent="0.15">
      <c r="A1256" s="988" t="s">
        <v>2188</v>
      </c>
      <c r="B1256" s="988" t="s">
        <v>2220</v>
      </c>
      <c r="C1256" s="988" t="s">
        <v>2186</v>
      </c>
      <c r="D1256" s="988" t="s">
        <v>2219</v>
      </c>
      <c r="E1256" s="987" t="s">
        <v>6236</v>
      </c>
      <c r="F1256" s="988">
        <v>294012</v>
      </c>
    </row>
    <row r="1257" spans="1:6" ht="15" x14ac:dyDescent="0.15">
      <c r="A1257" s="988" t="s">
        <v>2188</v>
      </c>
      <c r="B1257" s="988" t="s">
        <v>2218</v>
      </c>
      <c r="C1257" s="988" t="s">
        <v>2186</v>
      </c>
      <c r="D1257" s="988" t="s">
        <v>2217</v>
      </c>
      <c r="E1257" s="987" t="s">
        <v>6237</v>
      </c>
      <c r="F1257" s="988">
        <v>294021</v>
      </c>
    </row>
    <row r="1258" spans="1:6" ht="15" x14ac:dyDescent="0.15">
      <c r="A1258" s="988" t="s">
        <v>2188</v>
      </c>
      <c r="B1258" s="988" t="s">
        <v>2216</v>
      </c>
      <c r="C1258" s="988" t="s">
        <v>2186</v>
      </c>
      <c r="D1258" s="988" t="s">
        <v>2215</v>
      </c>
      <c r="E1258" s="987" t="s">
        <v>6238</v>
      </c>
      <c r="F1258" s="988">
        <v>294241</v>
      </c>
    </row>
    <row r="1259" spans="1:6" ht="15" x14ac:dyDescent="0.15">
      <c r="A1259" s="988" t="s">
        <v>2188</v>
      </c>
      <c r="B1259" s="988" t="s">
        <v>2214</v>
      </c>
      <c r="C1259" s="988" t="s">
        <v>2186</v>
      </c>
      <c r="D1259" s="988" t="s">
        <v>2213</v>
      </c>
      <c r="E1259" s="987" t="s">
        <v>6239</v>
      </c>
      <c r="F1259" s="988">
        <v>294250</v>
      </c>
    </row>
    <row r="1260" spans="1:6" ht="15" x14ac:dyDescent="0.15">
      <c r="A1260" s="988" t="s">
        <v>2188</v>
      </c>
      <c r="B1260" s="988" t="s">
        <v>2212</v>
      </c>
      <c r="C1260" s="988" t="s">
        <v>2186</v>
      </c>
      <c r="D1260" s="988" t="s">
        <v>2211</v>
      </c>
      <c r="E1260" s="987" t="s">
        <v>6240</v>
      </c>
      <c r="F1260" s="988">
        <v>294268</v>
      </c>
    </row>
    <row r="1261" spans="1:6" ht="15" x14ac:dyDescent="0.15">
      <c r="A1261" s="988" t="s">
        <v>2188</v>
      </c>
      <c r="B1261" s="988" t="s">
        <v>2210</v>
      </c>
      <c r="C1261" s="988" t="s">
        <v>2186</v>
      </c>
      <c r="D1261" s="988" t="s">
        <v>2209</v>
      </c>
      <c r="E1261" s="987" t="s">
        <v>6241</v>
      </c>
      <c r="F1261" s="988">
        <v>294276</v>
      </c>
    </row>
    <row r="1262" spans="1:6" ht="15" x14ac:dyDescent="0.15">
      <c r="A1262" s="988" t="s">
        <v>2188</v>
      </c>
      <c r="B1262" s="988" t="s">
        <v>2208</v>
      </c>
      <c r="C1262" s="988" t="s">
        <v>2186</v>
      </c>
      <c r="D1262" s="988" t="s">
        <v>2207</v>
      </c>
      <c r="E1262" s="987" t="s">
        <v>6242</v>
      </c>
      <c r="F1262" s="988">
        <v>294411</v>
      </c>
    </row>
    <row r="1263" spans="1:6" ht="15" x14ac:dyDescent="0.15">
      <c r="A1263" s="988" t="s">
        <v>2188</v>
      </c>
      <c r="B1263" s="988" t="s">
        <v>2206</v>
      </c>
      <c r="C1263" s="988" t="s">
        <v>2186</v>
      </c>
      <c r="D1263" s="988" t="s">
        <v>2205</v>
      </c>
      <c r="E1263" s="987" t="s">
        <v>6243</v>
      </c>
      <c r="F1263" s="988">
        <v>294420</v>
      </c>
    </row>
    <row r="1264" spans="1:6" ht="15" x14ac:dyDescent="0.15">
      <c r="A1264" s="988" t="s">
        <v>2188</v>
      </c>
      <c r="B1264" s="988" t="s">
        <v>2204</v>
      </c>
      <c r="C1264" s="988" t="s">
        <v>2186</v>
      </c>
      <c r="D1264" s="988" t="s">
        <v>2203</v>
      </c>
      <c r="E1264" s="987" t="s">
        <v>6244</v>
      </c>
      <c r="F1264" s="988">
        <v>294438</v>
      </c>
    </row>
    <row r="1265" spans="1:6" ht="15" x14ac:dyDescent="0.15">
      <c r="A1265" s="988" t="s">
        <v>2188</v>
      </c>
      <c r="B1265" s="988" t="s">
        <v>2202</v>
      </c>
      <c r="C1265" s="988" t="s">
        <v>2186</v>
      </c>
      <c r="D1265" s="988" t="s">
        <v>2201</v>
      </c>
      <c r="E1265" s="987" t="s">
        <v>6245</v>
      </c>
      <c r="F1265" s="988">
        <v>294446</v>
      </c>
    </row>
    <row r="1266" spans="1:6" ht="15" x14ac:dyDescent="0.15">
      <c r="A1266" s="988" t="s">
        <v>2188</v>
      </c>
      <c r="B1266" s="988" t="s">
        <v>2200</v>
      </c>
      <c r="C1266" s="988" t="s">
        <v>2186</v>
      </c>
      <c r="D1266" s="988" t="s">
        <v>2199</v>
      </c>
      <c r="E1266" s="987" t="s">
        <v>6246</v>
      </c>
      <c r="F1266" s="988">
        <v>294462</v>
      </c>
    </row>
    <row r="1267" spans="1:6" ht="15" x14ac:dyDescent="0.15">
      <c r="A1267" s="988" t="s">
        <v>2188</v>
      </c>
      <c r="B1267" s="988" t="s">
        <v>2198</v>
      </c>
      <c r="C1267" s="988" t="s">
        <v>2186</v>
      </c>
      <c r="D1267" s="988" t="s">
        <v>2197</v>
      </c>
      <c r="E1267" s="987" t="s">
        <v>6247</v>
      </c>
      <c r="F1267" s="988">
        <v>294471</v>
      </c>
    </row>
    <row r="1268" spans="1:6" ht="15" x14ac:dyDescent="0.15">
      <c r="A1268" s="988" t="s">
        <v>2188</v>
      </c>
      <c r="B1268" s="988" t="s">
        <v>2196</v>
      </c>
      <c r="C1268" s="988" t="s">
        <v>2186</v>
      </c>
      <c r="D1268" s="988" t="s">
        <v>2195</v>
      </c>
      <c r="E1268" s="987" t="s">
        <v>6248</v>
      </c>
      <c r="F1268" s="988">
        <v>294497</v>
      </c>
    </row>
    <row r="1269" spans="1:6" ht="15" x14ac:dyDescent="0.15">
      <c r="A1269" s="988" t="s">
        <v>2188</v>
      </c>
      <c r="B1269" s="988" t="s">
        <v>2194</v>
      </c>
      <c r="C1269" s="988" t="s">
        <v>2186</v>
      </c>
      <c r="D1269" s="988" t="s">
        <v>2193</v>
      </c>
      <c r="E1269" s="987" t="s">
        <v>6249</v>
      </c>
      <c r="F1269" s="988">
        <v>294501</v>
      </c>
    </row>
    <row r="1270" spans="1:6" ht="15" x14ac:dyDescent="0.15">
      <c r="A1270" s="988" t="s">
        <v>2188</v>
      </c>
      <c r="B1270" s="988" t="s">
        <v>2192</v>
      </c>
      <c r="C1270" s="988" t="s">
        <v>2186</v>
      </c>
      <c r="D1270" s="988" t="s">
        <v>2191</v>
      </c>
      <c r="E1270" s="987" t="s">
        <v>6250</v>
      </c>
      <c r="F1270" s="988">
        <v>294519</v>
      </c>
    </row>
    <row r="1271" spans="1:6" ht="15" x14ac:dyDescent="0.15">
      <c r="A1271" s="988" t="s">
        <v>2188</v>
      </c>
      <c r="B1271" s="988" t="s">
        <v>2190</v>
      </c>
      <c r="C1271" s="988" t="s">
        <v>2186</v>
      </c>
      <c r="D1271" s="988" t="s">
        <v>2189</v>
      </c>
      <c r="E1271" s="987" t="s">
        <v>6251</v>
      </c>
      <c r="F1271" s="988">
        <v>294527</v>
      </c>
    </row>
    <row r="1272" spans="1:6" ht="15" x14ac:dyDescent="0.15">
      <c r="A1272" s="988" t="s">
        <v>2188</v>
      </c>
      <c r="B1272" s="988" t="s">
        <v>2187</v>
      </c>
      <c r="C1272" s="988" t="s">
        <v>2186</v>
      </c>
      <c r="D1272" s="988" t="s">
        <v>2185</v>
      </c>
      <c r="E1272" s="987" t="s">
        <v>6252</v>
      </c>
      <c r="F1272" s="988">
        <v>294535</v>
      </c>
    </row>
    <row r="1273" spans="1:6" ht="15" x14ac:dyDescent="0.15">
      <c r="A1273" s="985" t="s">
        <v>2127</v>
      </c>
      <c r="B1273" s="986"/>
      <c r="C1273" s="986" t="s">
        <v>2125</v>
      </c>
      <c r="D1273" s="986"/>
      <c r="E1273" s="987" t="s">
        <v>2127</v>
      </c>
      <c r="F1273" s="985">
        <v>300004</v>
      </c>
    </row>
    <row r="1274" spans="1:6" ht="15" x14ac:dyDescent="0.15">
      <c r="A1274" s="988" t="s">
        <v>2127</v>
      </c>
      <c r="B1274" s="988" t="s">
        <v>2184</v>
      </c>
      <c r="C1274" s="988" t="s">
        <v>2125</v>
      </c>
      <c r="D1274" s="988" t="s">
        <v>2183</v>
      </c>
      <c r="E1274" s="987" t="s">
        <v>6253</v>
      </c>
      <c r="F1274" s="988">
        <v>302015</v>
      </c>
    </row>
    <row r="1275" spans="1:6" ht="15" x14ac:dyDescent="0.15">
      <c r="A1275" s="988" t="s">
        <v>2127</v>
      </c>
      <c r="B1275" s="988" t="s">
        <v>2182</v>
      </c>
      <c r="C1275" s="988" t="s">
        <v>2125</v>
      </c>
      <c r="D1275" s="988" t="s">
        <v>2181</v>
      </c>
      <c r="E1275" s="987" t="s">
        <v>6254</v>
      </c>
      <c r="F1275" s="988">
        <v>302023</v>
      </c>
    </row>
    <row r="1276" spans="1:6" ht="15" x14ac:dyDescent="0.15">
      <c r="A1276" s="988" t="s">
        <v>2127</v>
      </c>
      <c r="B1276" s="988" t="s">
        <v>2180</v>
      </c>
      <c r="C1276" s="988" t="s">
        <v>2125</v>
      </c>
      <c r="D1276" s="988" t="s">
        <v>2179</v>
      </c>
      <c r="E1276" s="987" t="s">
        <v>6255</v>
      </c>
      <c r="F1276" s="988">
        <v>302031</v>
      </c>
    </row>
    <row r="1277" spans="1:6" ht="15" x14ac:dyDescent="0.15">
      <c r="A1277" s="988" t="s">
        <v>2127</v>
      </c>
      <c r="B1277" s="988" t="s">
        <v>2178</v>
      </c>
      <c r="C1277" s="988" t="s">
        <v>2125</v>
      </c>
      <c r="D1277" s="988" t="s">
        <v>2177</v>
      </c>
      <c r="E1277" s="987" t="s">
        <v>6256</v>
      </c>
      <c r="F1277" s="988">
        <v>302040</v>
      </c>
    </row>
    <row r="1278" spans="1:6" ht="15" x14ac:dyDescent="0.15">
      <c r="A1278" s="988" t="s">
        <v>2127</v>
      </c>
      <c r="B1278" s="988" t="s">
        <v>2176</v>
      </c>
      <c r="C1278" s="988" t="s">
        <v>2125</v>
      </c>
      <c r="D1278" s="988" t="s">
        <v>2175</v>
      </c>
      <c r="E1278" s="987" t="s">
        <v>6257</v>
      </c>
      <c r="F1278" s="988">
        <v>302058</v>
      </c>
    </row>
    <row r="1279" spans="1:6" ht="15" x14ac:dyDescent="0.15">
      <c r="A1279" s="988" t="s">
        <v>2127</v>
      </c>
      <c r="B1279" s="988" t="s">
        <v>2174</v>
      </c>
      <c r="C1279" s="988" t="s">
        <v>2125</v>
      </c>
      <c r="D1279" s="988" t="s">
        <v>2173</v>
      </c>
      <c r="E1279" s="987" t="s">
        <v>6258</v>
      </c>
      <c r="F1279" s="988">
        <v>302066</v>
      </c>
    </row>
    <row r="1280" spans="1:6" ht="15" x14ac:dyDescent="0.15">
      <c r="A1280" s="988" t="s">
        <v>2127</v>
      </c>
      <c r="B1280" s="988" t="s">
        <v>2172</v>
      </c>
      <c r="C1280" s="988" t="s">
        <v>2125</v>
      </c>
      <c r="D1280" s="988" t="s">
        <v>2171</v>
      </c>
      <c r="E1280" s="987" t="s">
        <v>6259</v>
      </c>
      <c r="F1280" s="988">
        <v>302074</v>
      </c>
    </row>
    <row r="1281" spans="1:6" ht="15" x14ac:dyDescent="0.15">
      <c r="A1281" s="988" t="s">
        <v>2127</v>
      </c>
      <c r="B1281" s="988" t="s">
        <v>2170</v>
      </c>
      <c r="C1281" s="988" t="s">
        <v>2125</v>
      </c>
      <c r="D1281" s="988" t="s">
        <v>2169</v>
      </c>
      <c r="E1281" s="987" t="s">
        <v>6260</v>
      </c>
      <c r="F1281" s="988">
        <v>302082</v>
      </c>
    </row>
    <row r="1282" spans="1:6" ht="15" x14ac:dyDescent="0.15">
      <c r="A1282" s="988" t="s">
        <v>2127</v>
      </c>
      <c r="B1282" s="988" t="s">
        <v>2168</v>
      </c>
      <c r="C1282" s="988" t="s">
        <v>2125</v>
      </c>
      <c r="D1282" s="988" t="s">
        <v>2167</v>
      </c>
      <c r="E1282" s="987" t="s">
        <v>6261</v>
      </c>
      <c r="F1282" s="988">
        <v>302091</v>
      </c>
    </row>
    <row r="1283" spans="1:6" ht="15" x14ac:dyDescent="0.15">
      <c r="A1283" s="988" t="s">
        <v>2127</v>
      </c>
      <c r="B1283" s="988" t="s">
        <v>2166</v>
      </c>
      <c r="C1283" s="988" t="s">
        <v>2125</v>
      </c>
      <c r="D1283" s="988" t="s">
        <v>2165</v>
      </c>
      <c r="E1283" s="987" t="s">
        <v>6262</v>
      </c>
      <c r="F1283" s="988">
        <v>303046</v>
      </c>
    </row>
    <row r="1284" spans="1:6" ht="15" x14ac:dyDescent="0.15">
      <c r="A1284" s="988" t="s">
        <v>2127</v>
      </c>
      <c r="B1284" s="988" t="s">
        <v>2164</v>
      </c>
      <c r="C1284" s="988" t="s">
        <v>2125</v>
      </c>
      <c r="D1284" s="988" t="s">
        <v>2163</v>
      </c>
      <c r="E1284" s="987" t="s">
        <v>6263</v>
      </c>
      <c r="F1284" s="988">
        <v>303411</v>
      </c>
    </row>
    <row r="1285" spans="1:6" ht="15" x14ac:dyDescent="0.15">
      <c r="A1285" s="988" t="s">
        <v>2127</v>
      </c>
      <c r="B1285" s="988" t="s">
        <v>2162</v>
      </c>
      <c r="C1285" s="988" t="s">
        <v>2125</v>
      </c>
      <c r="D1285" s="988" t="s">
        <v>2161</v>
      </c>
      <c r="E1285" s="987" t="s">
        <v>6264</v>
      </c>
      <c r="F1285" s="988">
        <v>303437</v>
      </c>
    </row>
    <row r="1286" spans="1:6" ht="15" x14ac:dyDescent="0.15">
      <c r="A1286" s="988" t="s">
        <v>2127</v>
      </c>
      <c r="B1286" s="988" t="s">
        <v>2160</v>
      </c>
      <c r="C1286" s="988" t="s">
        <v>2125</v>
      </c>
      <c r="D1286" s="988" t="s">
        <v>2159</v>
      </c>
      <c r="E1286" s="987" t="s">
        <v>6265</v>
      </c>
      <c r="F1286" s="988">
        <v>303445</v>
      </c>
    </row>
    <row r="1287" spans="1:6" ht="15" x14ac:dyDescent="0.15">
      <c r="A1287" s="988" t="s">
        <v>2127</v>
      </c>
      <c r="B1287" s="988" t="s">
        <v>2158</v>
      </c>
      <c r="C1287" s="988" t="s">
        <v>2125</v>
      </c>
      <c r="D1287" s="988" t="s">
        <v>2157</v>
      </c>
      <c r="E1287" s="987" t="s">
        <v>6266</v>
      </c>
      <c r="F1287" s="988">
        <v>303615</v>
      </c>
    </row>
    <row r="1288" spans="1:6" ht="15" x14ac:dyDescent="0.15">
      <c r="A1288" s="988" t="s">
        <v>2127</v>
      </c>
      <c r="B1288" s="988" t="s">
        <v>1620</v>
      </c>
      <c r="C1288" s="988" t="s">
        <v>2125</v>
      </c>
      <c r="D1288" s="988" t="s">
        <v>2156</v>
      </c>
      <c r="E1288" s="987" t="s">
        <v>6267</v>
      </c>
      <c r="F1288" s="988">
        <v>303623</v>
      </c>
    </row>
    <row r="1289" spans="1:6" ht="15" x14ac:dyDescent="0.15">
      <c r="A1289" s="988" t="s">
        <v>2127</v>
      </c>
      <c r="B1289" s="988" t="s">
        <v>2155</v>
      </c>
      <c r="C1289" s="988" t="s">
        <v>2125</v>
      </c>
      <c r="D1289" s="988" t="s">
        <v>2154</v>
      </c>
      <c r="E1289" s="987" t="s">
        <v>6268</v>
      </c>
      <c r="F1289" s="988">
        <v>303666</v>
      </c>
    </row>
    <row r="1290" spans="1:6" ht="15" x14ac:dyDescent="0.15">
      <c r="A1290" s="988" t="s">
        <v>2127</v>
      </c>
      <c r="B1290" s="988" t="s">
        <v>2153</v>
      </c>
      <c r="C1290" s="988" t="s">
        <v>2125</v>
      </c>
      <c r="D1290" s="988" t="s">
        <v>2152</v>
      </c>
      <c r="E1290" s="987" t="s">
        <v>6269</v>
      </c>
      <c r="F1290" s="988">
        <v>303810</v>
      </c>
    </row>
    <row r="1291" spans="1:6" ht="15" x14ac:dyDescent="0.15">
      <c r="A1291" s="988" t="s">
        <v>2127</v>
      </c>
      <c r="B1291" s="988" t="s">
        <v>2151</v>
      </c>
      <c r="C1291" s="988" t="s">
        <v>2125</v>
      </c>
      <c r="D1291" s="988" t="s">
        <v>2150</v>
      </c>
      <c r="E1291" s="987" t="s">
        <v>6270</v>
      </c>
      <c r="F1291" s="988">
        <v>303828</v>
      </c>
    </row>
    <row r="1292" spans="1:6" ht="15" x14ac:dyDescent="0.15">
      <c r="A1292" s="988" t="s">
        <v>2127</v>
      </c>
      <c r="B1292" s="988" t="s">
        <v>2149</v>
      </c>
      <c r="C1292" s="988" t="s">
        <v>2125</v>
      </c>
      <c r="D1292" s="988" t="s">
        <v>2148</v>
      </c>
      <c r="E1292" s="987" t="s">
        <v>6271</v>
      </c>
      <c r="F1292" s="988">
        <v>303836</v>
      </c>
    </row>
    <row r="1293" spans="1:6" ht="15" x14ac:dyDescent="0.15">
      <c r="A1293" s="988" t="s">
        <v>2127</v>
      </c>
      <c r="B1293" s="988" t="s">
        <v>2147</v>
      </c>
      <c r="C1293" s="988" t="s">
        <v>2125</v>
      </c>
      <c r="D1293" s="988" t="s">
        <v>2146</v>
      </c>
      <c r="E1293" s="987" t="s">
        <v>6272</v>
      </c>
      <c r="F1293" s="988">
        <v>303909</v>
      </c>
    </row>
    <row r="1294" spans="1:6" ht="15" x14ac:dyDescent="0.15">
      <c r="A1294" s="988" t="s">
        <v>2127</v>
      </c>
      <c r="B1294" s="988" t="s">
        <v>2145</v>
      </c>
      <c r="C1294" s="988" t="s">
        <v>2125</v>
      </c>
      <c r="D1294" s="988" t="s">
        <v>2144</v>
      </c>
      <c r="E1294" s="987" t="s">
        <v>6273</v>
      </c>
      <c r="F1294" s="988">
        <v>303917</v>
      </c>
    </row>
    <row r="1295" spans="1:6" ht="15" x14ac:dyDescent="0.15">
      <c r="A1295" s="988" t="s">
        <v>2127</v>
      </c>
      <c r="B1295" s="988" t="s">
        <v>2143</v>
      </c>
      <c r="C1295" s="988" t="s">
        <v>2125</v>
      </c>
      <c r="D1295" s="988" t="s">
        <v>2142</v>
      </c>
      <c r="E1295" s="987" t="s">
        <v>6274</v>
      </c>
      <c r="F1295" s="988">
        <v>303925</v>
      </c>
    </row>
    <row r="1296" spans="1:6" ht="15" x14ac:dyDescent="0.15">
      <c r="A1296" s="988" t="s">
        <v>2127</v>
      </c>
      <c r="B1296" s="988" t="s">
        <v>2141</v>
      </c>
      <c r="C1296" s="988" t="s">
        <v>2125</v>
      </c>
      <c r="D1296" s="988" t="s">
        <v>2140</v>
      </c>
      <c r="E1296" s="987" t="s">
        <v>6275</v>
      </c>
      <c r="F1296" s="988">
        <v>304018</v>
      </c>
    </row>
    <row r="1297" spans="1:6" ht="15" x14ac:dyDescent="0.15">
      <c r="A1297" s="988" t="s">
        <v>2127</v>
      </c>
      <c r="B1297" s="988" t="s">
        <v>2139</v>
      </c>
      <c r="C1297" s="988" t="s">
        <v>2125</v>
      </c>
      <c r="D1297" s="988" t="s">
        <v>2138</v>
      </c>
      <c r="E1297" s="987" t="s">
        <v>6276</v>
      </c>
      <c r="F1297" s="988">
        <v>304042</v>
      </c>
    </row>
    <row r="1298" spans="1:6" ht="15" x14ac:dyDescent="0.15">
      <c r="A1298" s="988" t="s">
        <v>2127</v>
      </c>
      <c r="B1298" s="988" t="s">
        <v>2137</v>
      </c>
      <c r="C1298" s="988" t="s">
        <v>2125</v>
      </c>
      <c r="D1298" s="988" t="s">
        <v>2136</v>
      </c>
      <c r="E1298" s="987" t="s">
        <v>6277</v>
      </c>
      <c r="F1298" s="988">
        <v>304069</v>
      </c>
    </row>
    <row r="1299" spans="1:6" ht="15" x14ac:dyDescent="0.15">
      <c r="A1299" s="988" t="s">
        <v>2127</v>
      </c>
      <c r="B1299" s="988" t="s">
        <v>2135</v>
      </c>
      <c r="C1299" s="988" t="s">
        <v>2125</v>
      </c>
      <c r="D1299" s="988" t="s">
        <v>2134</v>
      </c>
      <c r="E1299" s="987" t="s">
        <v>6278</v>
      </c>
      <c r="F1299" s="988">
        <v>304212</v>
      </c>
    </row>
    <row r="1300" spans="1:6" ht="15" x14ac:dyDescent="0.15">
      <c r="A1300" s="988" t="s">
        <v>2127</v>
      </c>
      <c r="B1300" s="988" t="s">
        <v>2133</v>
      </c>
      <c r="C1300" s="988" t="s">
        <v>2125</v>
      </c>
      <c r="D1300" s="988" t="s">
        <v>2132</v>
      </c>
      <c r="E1300" s="987" t="s">
        <v>6279</v>
      </c>
      <c r="F1300" s="988">
        <v>304221</v>
      </c>
    </row>
    <row r="1301" spans="1:6" ht="15" x14ac:dyDescent="0.15">
      <c r="A1301" s="988" t="s">
        <v>2127</v>
      </c>
      <c r="B1301" s="988" t="s">
        <v>2131</v>
      </c>
      <c r="C1301" s="988" t="s">
        <v>2125</v>
      </c>
      <c r="D1301" s="988" t="s">
        <v>2130</v>
      </c>
      <c r="E1301" s="987" t="s">
        <v>6280</v>
      </c>
      <c r="F1301" s="988">
        <v>304247</v>
      </c>
    </row>
    <row r="1302" spans="1:6" ht="15" x14ac:dyDescent="0.15">
      <c r="A1302" s="988" t="s">
        <v>2127</v>
      </c>
      <c r="B1302" s="988" t="s">
        <v>2129</v>
      </c>
      <c r="C1302" s="988" t="s">
        <v>2125</v>
      </c>
      <c r="D1302" s="988" t="s">
        <v>2128</v>
      </c>
      <c r="E1302" s="987" t="s">
        <v>6281</v>
      </c>
      <c r="F1302" s="988">
        <v>304271</v>
      </c>
    </row>
    <row r="1303" spans="1:6" ht="15" x14ac:dyDescent="0.15">
      <c r="A1303" s="988" t="s">
        <v>2127</v>
      </c>
      <c r="B1303" s="988" t="s">
        <v>2126</v>
      </c>
      <c r="C1303" s="988" t="s">
        <v>2125</v>
      </c>
      <c r="D1303" s="988" t="s">
        <v>2124</v>
      </c>
      <c r="E1303" s="987" t="s">
        <v>6282</v>
      </c>
      <c r="F1303" s="988">
        <v>304280</v>
      </c>
    </row>
    <row r="1304" spans="1:6" ht="15" x14ac:dyDescent="0.15">
      <c r="A1304" s="985" t="s">
        <v>2089</v>
      </c>
      <c r="B1304" s="986"/>
      <c r="C1304" s="986" t="s">
        <v>2087</v>
      </c>
      <c r="D1304" s="986"/>
      <c r="E1304" s="987" t="s">
        <v>2089</v>
      </c>
      <c r="F1304" s="985">
        <v>310000</v>
      </c>
    </row>
    <row r="1305" spans="1:6" ht="15" x14ac:dyDescent="0.15">
      <c r="A1305" s="988" t="s">
        <v>2089</v>
      </c>
      <c r="B1305" s="988" t="s">
        <v>2123</v>
      </c>
      <c r="C1305" s="988" t="s">
        <v>2087</v>
      </c>
      <c r="D1305" s="988" t="s">
        <v>6283</v>
      </c>
      <c r="E1305" s="987" t="s">
        <v>6284</v>
      </c>
      <c r="F1305" s="988">
        <v>312011</v>
      </c>
    </row>
    <row r="1306" spans="1:6" ht="15" x14ac:dyDescent="0.15">
      <c r="A1306" s="988" t="s">
        <v>2089</v>
      </c>
      <c r="B1306" s="988" t="s">
        <v>2122</v>
      </c>
      <c r="C1306" s="988" t="s">
        <v>2087</v>
      </c>
      <c r="D1306" s="988" t="s">
        <v>2121</v>
      </c>
      <c r="E1306" s="987" t="s">
        <v>6285</v>
      </c>
      <c r="F1306" s="988">
        <v>312029</v>
      </c>
    </row>
    <row r="1307" spans="1:6" ht="15" x14ac:dyDescent="0.15">
      <c r="A1307" s="988" t="s">
        <v>2089</v>
      </c>
      <c r="B1307" s="988" t="s">
        <v>2120</v>
      </c>
      <c r="C1307" s="988" t="s">
        <v>2087</v>
      </c>
      <c r="D1307" s="988" t="s">
        <v>2119</v>
      </c>
      <c r="E1307" s="987" t="s">
        <v>6286</v>
      </c>
      <c r="F1307" s="988">
        <v>312037</v>
      </c>
    </row>
    <row r="1308" spans="1:6" ht="15" x14ac:dyDescent="0.15">
      <c r="A1308" s="988" t="s">
        <v>2089</v>
      </c>
      <c r="B1308" s="988" t="s">
        <v>2118</v>
      </c>
      <c r="C1308" s="988" t="s">
        <v>2087</v>
      </c>
      <c r="D1308" s="988" t="s">
        <v>2117</v>
      </c>
      <c r="E1308" s="987" t="s">
        <v>6287</v>
      </c>
      <c r="F1308" s="988">
        <v>312045</v>
      </c>
    </row>
    <row r="1309" spans="1:6" ht="15" x14ac:dyDescent="0.15">
      <c r="A1309" s="988" t="s">
        <v>2089</v>
      </c>
      <c r="B1309" s="988" t="s">
        <v>2116</v>
      </c>
      <c r="C1309" s="988" t="s">
        <v>2087</v>
      </c>
      <c r="D1309" s="988" t="s">
        <v>2115</v>
      </c>
      <c r="E1309" s="987" t="s">
        <v>6288</v>
      </c>
      <c r="F1309" s="988">
        <v>313025</v>
      </c>
    </row>
    <row r="1310" spans="1:6" ht="15" x14ac:dyDescent="0.15">
      <c r="A1310" s="988" t="s">
        <v>2089</v>
      </c>
      <c r="B1310" s="988" t="s">
        <v>2114</v>
      </c>
      <c r="C1310" s="988" t="s">
        <v>2087</v>
      </c>
      <c r="D1310" s="988" t="s">
        <v>2113</v>
      </c>
      <c r="E1310" s="987" t="s">
        <v>6289</v>
      </c>
      <c r="F1310" s="988">
        <v>313254</v>
      </c>
    </row>
    <row r="1311" spans="1:6" ht="15" x14ac:dyDescent="0.15">
      <c r="A1311" s="988" t="s">
        <v>2089</v>
      </c>
      <c r="B1311" s="988" t="s">
        <v>2112</v>
      </c>
      <c r="C1311" s="988" t="s">
        <v>2087</v>
      </c>
      <c r="D1311" s="988" t="s">
        <v>6290</v>
      </c>
      <c r="E1311" s="987" t="s">
        <v>6291</v>
      </c>
      <c r="F1311" s="988">
        <v>313289</v>
      </c>
    </row>
    <row r="1312" spans="1:6" ht="15" x14ac:dyDescent="0.15">
      <c r="A1312" s="988" t="s">
        <v>2089</v>
      </c>
      <c r="B1312" s="988" t="s">
        <v>2111</v>
      </c>
      <c r="C1312" s="988" t="s">
        <v>2087</v>
      </c>
      <c r="D1312" s="988" t="s">
        <v>2110</v>
      </c>
      <c r="E1312" s="987" t="s">
        <v>6292</v>
      </c>
      <c r="F1312" s="988">
        <v>313297</v>
      </c>
    </row>
    <row r="1313" spans="1:6" ht="15" x14ac:dyDescent="0.15">
      <c r="A1313" s="988" t="s">
        <v>2089</v>
      </c>
      <c r="B1313" s="988" t="s">
        <v>2109</v>
      </c>
      <c r="C1313" s="988" t="s">
        <v>2087</v>
      </c>
      <c r="D1313" s="988" t="s">
        <v>2108</v>
      </c>
      <c r="E1313" s="987" t="s">
        <v>6293</v>
      </c>
      <c r="F1313" s="988">
        <v>313645</v>
      </c>
    </row>
    <row r="1314" spans="1:6" ht="15" x14ac:dyDescent="0.15">
      <c r="A1314" s="988" t="s">
        <v>2089</v>
      </c>
      <c r="B1314" s="988" t="s">
        <v>2107</v>
      </c>
      <c r="C1314" s="988" t="s">
        <v>2087</v>
      </c>
      <c r="D1314" s="988" t="s">
        <v>2106</v>
      </c>
      <c r="E1314" s="987" t="s">
        <v>6294</v>
      </c>
      <c r="F1314" s="988">
        <v>313700</v>
      </c>
    </row>
    <row r="1315" spans="1:6" ht="15" x14ac:dyDescent="0.15">
      <c r="A1315" s="988" t="s">
        <v>2089</v>
      </c>
      <c r="B1315" s="988" t="s">
        <v>2105</v>
      </c>
      <c r="C1315" s="988" t="s">
        <v>2087</v>
      </c>
      <c r="D1315" s="988" t="s">
        <v>2104</v>
      </c>
      <c r="E1315" s="987" t="s">
        <v>6295</v>
      </c>
      <c r="F1315" s="988">
        <v>313718</v>
      </c>
    </row>
    <row r="1316" spans="1:6" ht="15" x14ac:dyDescent="0.15">
      <c r="A1316" s="988" t="s">
        <v>2089</v>
      </c>
      <c r="B1316" s="988" t="s">
        <v>2103</v>
      </c>
      <c r="C1316" s="988" t="s">
        <v>2087</v>
      </c>
      <c r="D1316" s="988" t="s">
        <v>2102</v>
      </c>
      <c r="E1316" s="987" t="s">
        <v>6296</v>
      </c>
      <c r="F1316" s="988">
        <v>313726</v>
      </c>
    </row>
    <row r="1317" spans="1:6" ht="15" x14ac:dyDescent="0.15">
      <c r="A1317" s="988" t="s">
        <v>2089</v>
      </c>
      <c r="B1317" s="988" t="s">
        <v>2101</v>
      </c>
      <c r="C1317" s="988" t="s">
        <v>2087</v>
      </c>
      <c r="D1317" s="988" t="s">
        <v>2100</v>
      </c>
      <c r="E1317" s="987" t="s">
        <v>6297</v>
      </c>
      <c r="F1317" s="988">
        <v>313840</v>
      </c>
    </row>
    <row r="1318" spans="1:6" ht="15" x14ac:dyDescent="0.15">
      <c r="A1318" s="988" t="s">
        <v>2089</v>
      </c>
      <c r="B1318" s="988" t="s">
        <v>2099</v>
      </c>
      <c r="C1318" s="988" t="s">
        <v>2087</v>
      </c>
      <c r="D1318" s="988" t="s">
        <v>2098</v>
      </c>
      <c r="E1318" s="987" t="s">
        <v>6298</v>
      </c>
      <c r="F1318" s="988">
        <v>313866</v>
      </c>
    </row>
    <row r="1319" spans="1:6" ht="15" x14ac:dyDescent="0.15">
      <c r="A1319" s="988" t="s">
        <v>2089</v>
      </c>
      <c r="B1319" s="988" t="s">
        <v>2097</v>
      </c>
      <c r="C1319" s="988" t="s">
        <v>2087</v>
      </c>
      <c r="D1319" s="988" t="s">
        <v>2096</v>
      </c>
      <c r="E1319" s="987" t="s">
        <v>6299</v>
      </c>
      <c r="F1319" s="988">
        <v>313891</v>
      </c>
    </row>
    <row r="1320" spans="1:6" ht="15" x14ac:dyDescent="0.15">
      <c r="A1320" s="988" t="s">
        <v>2089</v>
      </c>
      <c r="B1320" s="988" t="s">
        <v>2095</v>
      </c>
      <c r="C1320" s="988" t="s">
        <v>2087</v>
      </c>
      <c r="D1320" s="988" t="s">
        <v>2094</v>
      </c>
      <c r="E1320" s="987" t="s">
        <v>6300</v>
      </c>
      <c r="F1320" s="988">
        <v>313904</v>
      </c>
    </row>
    <row r="1321" spans="1:6" ht="15" x14ac:dyDescent="0.15">
      <c r="A1321" s="988" t="s">
        <v>2089</v>
      </c>
      <c r="B1321" s="988" t="s">
        <v>2093</v>
      </c>
      <c r="C1321" s="988" t="s">
        <v>2087</v>
      </c>
      <c r="D1321" s="988" t="s">
        <v>2092</v>
      </c>
      <c r="E1321" s="987" t="s">
        <v>6301</v>
      </c>
      <c r="F1321" s="988">
        <v>314013</v>
      </c>
    </row>
    <row r="1322" spans="1:6" ht="15" x14ac:dyDescent="0.15">
      <c r="A1322" s="988" t="s">
        <v>2089</v>
      </c>
      <c r="B1322" s="988" t="s">
        <v>2091</v>
      </c>
      <c r="C1322" s="988" t="s">
        <v>2087</v>
      </c>
      <c r="D1322" s="988" t="s">
        <v>2090</v>
      </c>
      <c r="E1322" s="987" t="s">
        <v>6302</v>
      </c>
      <c r="F1322" s="988">
        <v>314021</v>
      </c>
    </row>
    <row r="1323" spans="1:6" ht="15" x14ac:dyDescent="0.15">
      <c r="A1323" s="988" t="s">
        <v>2089</v>
      </c>
      <c r="B1323" s="988" t="s">
        <v>2088</v>
      </c>
      <c r="C1323" s="988" t="s">
        <v>2087</v>
      </c>
      <c r="D1323" s="988" t="s">
        <v>2086</v>
      </c>
      <c r="E1323" s="987" t="s">
        <v>6303</v>
      </c>
      <c r="F1323" s="988">
        <v>314030</v>
      </c>
    </row>
    <row r="1324" spans="1:6" ht="15" x14ac:dyDescent="0.15">
      <c r="A1324" s="985" t="s">
        <v>2052</v>
      </c>
      <c r="B1324" s="986"/>
      <c r="C1324" s="986" t="s">
        <v>2050</v>
      </c>
      <c r="D1324" s="986"/>
      <c r="E1324" s="987" t="s">
        <v>2052</v>
      </c>
      <c r="F1324" s="985">
        <v>320005</v>
      </c>
    </row>
    <row r="1325" spans="1:6" ht="15" x14ac:dyDescent="0.15">
      <c r="A1325" s="988" t="s">
        <v>2052</v>
      </c>
      <c r="B1325" s="988" t="s">
        <v>2085</v>
      </c>
      <c r="C1325" s="988" t="s">
        <v>2050</v>
      </c>
      <c r="D1325" s="988" t="s">
        <v>2084</v>
      </c>
      <c r="E1325" s="987" t="s">
        <v>6304</v>
      </c>
      <c r="F1325" s="988">
        <v>322016</v>
      </c>
    </row>
    <row r="1326" spans="1:6" ht="15" x14ac:dyDescent="0.15">
      <c r="A1326" s="988" t="s">
        <v>2052</v>
      </c>
      <c r="B1326" s="988" t="s">
        <v>2083</v>
      </c>
      <c r="C1326" s="988" t="s">
        <v>2050</v>
      </c>
      <c r="D1326" s="988" t="s">
        <v>2082</v>
      </c>
      <c r="E1326" s="987" t="s">
        <v>6305</v>
      </c>
      <c r="F1326" s="988">
        <v>322024</v>
      </c>
    </row>
    <row r="1327" spans="1:6" ht="15" x14ac:dyDescent="0.15">
      <c r="A1327" s="988" t="s">
        <v>2052</v>
      </c>
      <c r="B1327" s="988" t="s">
        <v>2081</v>
      </c>
      <c r="C1327" s="988" t="s">
        <v>2050</v>
      </c>
      <c r="D1327" s="988" t="s">
        <v>2080</v>
      </c>
      <c r="E1327" s="987" t="s">
        <v>6306</v>
      </c>
      <c r="F1327" s="988">
        <v>322032</v>
      </c>
    </row>
    <row r="1328" spans="1:6" ht="15" x14ac:dyDescent="0.15">
      <c r="A1328" s="988" t="s">
        <v>2052</v>
      </c>
      <c r="B1328" s="988" t="s">
        <v>2079</v>
      </c>
      <c r="C1328" s="988" t="s">
        <v>2050</v>
      </c>
      <c r="D1328" s="988" t="s">
        <v>2078</v>
      </c>
      <c r="E1328" s="987" t="s">
        <v>6307</v>
      </c>
      <c r="F1328" s="988">
        <v>322041</v>
      </c>
    </row>
    <row r="1329" spans="1:6" ht="15" x14ac:dyDescent="0.15">
      <c r="A1329" s="988" t="s">
        <v>2052</v>
      </c>
      <c r="B1329" s="988" t="s">
        <v>2077</v>
      </c>
      <c r="C1329" s="988" t="s">
        <v>2050</v>
      </c>
      <c r="D1329" s="988" t="s">
        <v>2076</v>
      </c>
      <c r="E1329" s="987" t="s">
        <v>6308</v>
      </c>
      <c r="F1329" s="988">
        <v>322059</v>
      </c>
    </row>
    <row r="1330" spans="1:6" ht="15" x14ac:dyDescent="0.15">
      <c r="A1330" s="988" t="s">
        <v>2052</v>
      </c>
      <c r="B1330" s="988" t="s">
        <v>2075</v>
      </c>
      <c r="C1330" s="988" t="s">
        <v>2050</v>
      </c>
      <c r="D1330" s="988" t="s">
        <v>2074</v>
      </c>
      <c r="E1330" s="987" t="s">
        <v>6309</v>
      </c>
      <c r="F1330" s="988">
        <v>322067</v>
      </c>
    </row>
    <row r="1331" spans="1:6" ht="15" x14ac:dyDescent="0.15">
      <c r="A1331" s="988" t="s">
        <v>2052</v>
      </c>
      <c r="B1331" s="988" t="s">
        <v>2073</v>
      </c>
      <c r="C1331" s="988" t="s">
        <v>2050</v>
      </c>
      <c r="D1331" s="988" t="s">
        <v>2072</v>
      </c>
      <c r="E1331" s="987" t="s">
        <v>6310</v>
      </c>
      <c r="F1331" s="988">
        <v>322075</v>
      </c>
    </row>
    <row r="1332" spans="1:6" ht="15" x14ac:dyDescent="0.15">
      <c r="A1332" s="988" t="s">
        <v>2052</v>
      </c>
      <c r="B1332" s="988" t="s">
        <v>2071</v>
      </c>
      <c r="C1332" s="988" t="s">
        <v>2050</v>
      </c>
      <c r="D1332" s="988" t="s">
        <v>2070</v>
      </c>
      <c r="E1332" s="987" t="s">
        <v>6311</v>
      </c>
      <c r="F1332" s="988">
        <v>322091</v>
      </c>
    </row>
    <row r="1333" spans="1:6" ht="15" x14ac:dyDescent="0.15">
      <c r="A1333" s="988" t="s">
        <v>2052</v>
      </c>
      <c r="B1333" s="988" t="s">
        <v>2069</v>
      </c>
      <c r="C1333" s="988" t="s">
        <v>2050</v>
      </c>
      <c r="D1333" s="988" t="s">
        <v>2068</v>
      </c>
      <c r="E1333" s="987" t="s">
        <v>6312</v>
      </c>
      <c r="F1333" s="988">
        <v>323438</v>
      </c>
    </row>
    <row r="1334" spans="1:6" ht="15" x14ac:dyDescent="0.15">
      <c r="A1334" s="988" t="s">
        <v>2052</v>
      </c>
      <c r="B1334" s="988" t="s">
        <v>2067</v>
      </c>
      <c r="C1334" s="988" t="s">
        <v>2050</v>
      </c>
      <c r="D1334" s="988" t="s">
        <v>2066</v>
      </c>
      <c r="E1334" s="987" t="s">
        <v>6313</v>
      </c>
      <c r="F1334" s="988">
        <v>323861</v>
      </c>
    </row>
    <row r="1335" spans="1:6" ht="15" x14ac:dyDescent="0.15">
      <c r="A1335" s="988" t="s">
        <v>2052</v>
      </c>
      <c r="B1335" s="988" t="s">
        <v>2065</v>
      </c>
      <c r="C1335" s="988" t="s">
        <v>2050</v>
      </c>
      <c r="D1335" s="988" t="s">
        <v>2064</v>
      </c>
      <c r="E1335" s="987" t="s">
        <v>6314</v>
      </c>
      <c r="F1335" s="988">
        <v>324418</v>
      </c>
    </row>
    <row r="1336" spans="1:6" ht="15" x14ac:dyDescent="0.15">
      <c r="A1336" s="988" t="s">
        <v>2052</v>
      </c>
      <c r="B1336" s="988" t="s">
        <v>1334</v>
      </c>
      <c r="C1336" s="988" t="s">
        <v>2050</v>
      </c>
      <c r="D1336" s="988" t="s">
        <v>1333</v>
      </c>
      <c r="E1336" s="987" t="s">
        <v>6315</v>
      </c>
      <c r="F1336" s="988">
        <v>324485</v>
      </c>
    </row>
    <row r="1337" spans="1:6" ht="15" x14ac:dyDescent="0.15">
      <c r="A1337" s="988" t="s">
        <v>2052</v>
      </c>
      <c r="B1337" s="988" t="s">
        <v>2063</v>
      </c>
      <c r="C1337" s="988" t="s">
        <v>2050</v>
      </c>
      <c r="D1337" s="988" t="s">
        <v>2062</v>
      </c>
      <c r="E1337" s="987" t="s">
        <v>6316</v>
      </c>
      <c r="F1337" s="988">
        <v>324493</v>
      </c>
    </row>
    <row r="1338" spans="1:6" ht="15" x14ac:dyDescent="0.15">
      <c r="A1338" s="988" t="s">
        <v>2052</v>
      </c>
      <c r="B1338" s="988" t="s">
        <v>2061</v>
      </c>
      <c r="C1338" s="988" t="s">
        <v>2050</v>
      </c>
      <c r="D1338" s="988" t="s">
        <v>2060</v>
      </c>
      <c r="E1338" s="987" t="s">
        <v>6317</v>
      </c>
      <c r="F1338" s="988">
        <v>325015</v>
      </c>
    </row>
    <row r="1339" spans="1:6" ht="15" x14ac:dyDescent="0.15">
      <c r="A1339" s="988" t="s">
        <v>2052</v>
      </c>
      <c r="B1339" s="988" t="s">
        <v>2059</v>
      </c>
      <c r="C1339" s="988" t="s">
        <v>2050</v>
      </c>
      <c r="D1339" s="988" t="s">
        <v>6318</v>
      </c>
      <c r="E1339" s="987" t="s">
        <v>6319</v>
      </c>
      <c r="F1339" s="988">
        <v>325058</v>
      </c>
    </row>
    <row r="1340" spans="1:6" ht="15" x14ac:dyDescent="0.15">
      <c r="A1340" s="988" t="s">
        <v>2052</v>
      </c>
      <c r="B1340" s="988" t="s">
        <v>2058</v>
      </c>
      <c r="C1340" s="988" t="s">
        <v>2050</v>
      </c>
      <c r="D1340" s="988" t="s">
        <v>2057</v>
      </c>
      <c r="E1340" s="987" t="s">
        <v>6320</v>
      </c>
      <c r="F1340" s="988">
        <v>325252</v>
      </c>
    </row>
    <row r="1341" spans="1:6" ht="15" x14ac:dyDescent="0.15">
      <c r="A1341" s="988" t="s">
        <v>2052</v>
      </c>
      <c r="B1341" s="988" t="s">
        <v>2056</v>
      </c>
      <c r="C1341" s="988" t="s">
        <v>2050</v>
      </c>
      <c r="D1341" s="988" t="s">
        <v>2055</v>
      </c>
      <c r="E1341" s="987" t="s">
        <v>6321</v>
      </c>
      <c r="F1341" s="988">
        <v>325261</v>
      </c>
    </row>
    <row r="1342" spans="1:6" ht="15" x14ac:dyDescent="0.15">
      <c r="A1342" s="988" t="s">
        <v>2052</v>
      </c>
      <c r="B1342" s="988" t="s">
        <v>2054</v>
      </c>
      <c r="C1342" s="988" t="s">
        <v>2050</v>
      </c>
      <c r="D1342" s="988" t="s">
        <v>2053</v>
      </c>
      <c r="E1342" s="987" t="s">
        <v>6322</v>
      </c>
      <c r="F1342" s="988">
        <v>325279</v>
      </c>
    </row>
    <row r="1343" spans="1:6" ht="15" x14ac:dyDescent="0.15">
      <c r="A1343" s="988" t="s">
        <v>2052</v>
      </c>
      <c r="B1343" s="988" t="s">
        <v>2051</v>
      </c>
      <c r="C1343" s="988" t="s">
        <v>2050</v>
      </c>
      <c r="D1343" s="988" t="s">
        <v>2049</v>
      </c>
      <c r="E1343" s="987" t="s">
        <v>6323</v>
      </c>
      <c r="F1343" s="988">
        <v>325287</v>
      </c>
    </row>
    <row r="1344" spans="1:6" ht="15" x14ac:dyDescent="0.15">
      <c r="A1344" s="985" t="s">
        <v>1996</v>
      </c>
      <c r="B1344" s="986"/>
      <c r="C1344" s="986" t="s">
        <v>1994</v>
      </c>
      <c r="D1344" s="986"/>
      <c r="E1344" s="987" t="s">
        <v>1996</v>
      </c>
      <c r="F1344" s="985">
        <v>330001</v>
      </c>
    </row>
    <row r="1345" spans="1:6" ht="15" x14ac:dyDescent="0.15">
      <c r="A1345" s="988" t="s">
        <v>1996</v>
      </c>
      <c r="B1345" s="988" t="s">
        <v>2048</v>
      </c>
      <c r="C1345" s="988" t="s">
        <v>1994</v>
      </c>
      <c r="D1345" s="988" t="s">
        <v>2047</v>
      </c>
      <c r="E1345" s="987" t="s">
        <v>6324</v>
      </c>
      <c r="F1345" s="988">
        <v>331007</v>
      </c>
    </row>
    <row r="1346" spans="1:6" ht="15" x14ac:dyDescent="0.15">
      <c r="A1346" s="988" t="s">
        <v>1996</v>
      </c>
      <c r="B1346" s="988" t="s">
        <v>2046</v>
      </c>
      <c r="C1346" s="988" t="s">
        <v>1994</v>
      </c>
      <c r="D1346" s="988" t="s">
        <v>2045</v>
      </c>
      <c r="E1346" s="987" t="s">
        <v>6325</v>
      </c>
      <c r="F1346" s="988">
        <v>332020</v>
      </c>
    </row>
    <row r="1347" spans="1:6" ht="15" x14ac:dyDescent="0.15">
      <c r="A1347" s="988" t="s">
        <v>1996</v>
      </c>
      <c r="B1347" s="988" t="s">
        <v>2044</v>
      </c>
      <c r="C1347" s="988" t="s">
        <v>1994</v>
      </c>
      <c r="D1347" s="988" t="s">
        <v>2043</v>
      </c>
      <c r="E1347" s="987" t="s">
        <v>6326</v>
      </c>
      <c r="F1347" s="988">
        <v>332038</v>
      </c>
    </row>
    <row r="1348" spans="1:6" ht="15" x14ac:dyDescent="0.15">
      <c r="A1348" s="988" t="s">
        <v>1996</v>
      </c>
      <c r="B1348" s="988" t="s">
        <v>2042</v>
      </c>
      <c r="C1348" s="988" t="s">
        <v>1994</v>
      </c>
      <c r="D1348" s="988" t="s">
        <v>2041</v>
      </c>
      <c r="E1348" s="987" t="s">
        <v>6327</v>
      </c>
      <c r="F1348" s="988">
        <v>332046</v>
      </c>
    </row>
    <row r="1349" spans="1:6" ht="15" x14ac:dyDescent="0.15">
      <c r="A1349" s="988" t="s">
        <v>1996</v>
      </c>
      <c r="B1349" s="988" t="s">
        <v>2040</v>
      </c>
      <c r="C1349" s="988" t="s">
        <v>1994</v>
      </c>
      <c r="D1349" s="988" t="s">
        <v>2039</v>
      </c>
      <c r="E1349" s="987" t="s">
        <v>6328</v>
      </c>
      <c r="F1349" s="988">
        <v>332054</v>
      </c>
    </row>
    <row r="1350" spans="1:6" ht="15" x14ac:dyDescent="0.15">
      <c r="A1350" s="988" t="s">
        <v>1996</v>
      </c>
      <c r="B1350" s="988" t="s">
        <v>2038</v>
      </c>
      <c r="C1350" s="988" t="s">
        <v>1994</v>
      </c>
      <c r="D1350" s="988" t="s">
        <v>2037</v>
      </c>
      <c r="E1350" s="987" t="s">
        <v>6329</v>
      </c>
      <c r="F1350" s="988">
        <v>332071</v>
      </c>
    </row>
    <row r="1351" spans="1:6" ht="15" x14ac:dyDescent="0.15">
      <c r="A1351" s="988" t="s">
        <v>1996</v>
      </c>
      <c r="B1351" s="988" t="s">
        <v>2036</v>
      </c>
      <c r="C1351" s="988" t="s">
        <v>1994</v>
      </c>
      <c r="D1351" s="988" t="s">
        <v>2035</v>
      </c>
      <c r="E1351" s="987" t="s">
        <v>6330</v>
      </c>
      <c r="F1351" s="988">
        <v>332089</v>
      </c>
    </row>
    <row r="1352" spans="1:6" ht="15" x14ac:dyDescent="0.15">
      <c r="A1352" s="988" t="s">
        <v>1996</v>
      </c>
      <c r="B1352" s="988" t="s">
        <v>2034</v>
      </c>
      <c r="C1352" s="988" t="s">
        <v>1994</v>
      </c>
      <c r="D1352" s="988" t="s">
        <v>2033</v>
      </c>
      <c r="E1352" s="987" t="s">
        <v>6331</v>
      </c>
      <c r="F1352" s="988">
        <v>332097</v>
      </c>
    </row>
    <row r="1353" spans="1:6" ht="15" x14ac:dyDescent="0.15">
      <c r="A1353" s="988" t="s">
        <v>1996</v>
      </c>
      <c r="B1353" s="988" t="s">
        <v>2032</v>
      </c>
      <c r="C1353" s="988" t="s">
        <v>1994</v>
      </c>
      <c r="D1353" s="988" t="s">
        <v>2031</v>
      </c>
      <c r="E1353" s="987" t="s">
        <v>6332</v>
      </c>
      <c r="F1353" s="988">
        <v>332101</v>
      </c>
    </row>
    <row r="1354" spans="1:6" ht="15" x14ac:dyDescent="0.15">
      <c r="A1354" s="988" t="s">
        <v>1996</v>
      </c>
      <c r="B1354" s="988" t="s">
        <v>2030</v>
      </c>
      <c r="C1354" s="988" t="s">
        <v>1994</v>
      </c>
      <c r="D1354" s="988" t="s">
        <v>2029</v>
      </c>
      <c r="E1354" s="987" t="s">
        <v>6333</v>
      </c>
      <c r="F1354" s="988">
        <v>332119</v>
      </c>
    </row>
    <row r="1355" spans="1:6" ht="15" x14ac:dyDescent="0.15">
      <c r="A1355" s="988" t="s">
        <v>1996</v>
      </c>
      <c r="B1355" s="988" t="s">
        <v>2028</v>
      </c>
      <c r="C1355" s="988" t="s">
        <v>1994</v>
      </c>
      <c r="D1355" s="988" t="s">
        <v>2027</v>
      </c>
      <c r="E1355" s="987" t="s">
        <v>6334</v>
      </c>
      <c r="F1355" s="988">
        <v>332127</v>
      </c>
    </row>
    <row r="1356" spans="1:6" ht="15" x14ac:dyDescent="0.15">
      <c r="A1356" s="988" t="s">
        <v>1996</v>
      </c>
      <c r="B1356" s="988" t="s">
        <v>2026</v>
      </c>
      <c r="C1356" s="988" t="s">
        <v>1994</v>
      </c>
      <c r="D1356" s="988" t="s">
        <v>2025</v>
      </c>
      <c r="E1356" s="987" t="s">
        <v>6335</v>
      </c>
      <c r="F1356" s="988">
        <v>332135</v>
      </c>
    </row>
    <row r="1357" spans="1:6" ht="15" x14ac:dyDescent="0.15">
      <c r="A1357" s="988" t="s">
        <v>1996</v>
      </c>
      <c r="B1357" s="988" t="s">
        <v>2024</v>
      </c>
      <c r="C1357" s="988" t="s">
        <v>1994</v>
      </c>
      <c r="D1357" s="988" t="s">
        <v>2023</v>
      </c>
      <c r="E1357" s="987" t="s">
        <v>6336</v>
      </c>
      <c r="F1357" s="988">
        <v>332143</v>
      </c>
    </row>
    <row r="1358" spans="1:6" ht="15" x14ac:dyDescent="0.15">
      <c r="A1358" s="988" t="s">
        <v>1996</v>
      </c>
      <c r="B1358" s="988" t="s">
        <v>2022</v>
      </c>
      <c r="C1358" s="988" t="s">
        <v>1994</v>
      </c>
      <c r="D1358" s="988" t="s">
        <v>2021</v>
      </c>
      <c r="E1358" s="987" t="s">
        <v>6337</v>
      </c>
      <c r="F1358" s="988">
        <v>332151</v>
      </c>
    </row>
    <row r="1359" spans="1:6" ht="15" x14ac:dyDescent="0.15">
      <c r="A1359" s="988" t="s">
        <v>1996</v>
      </c>
      <c r="B1359" s="988" t="s">
        <v>2020</v>
      </c>
      <c r="C1359" s="988" t="s">
        <v>1994</v>
      </c>
      <c r="D1359" s="988" t="s">
        <v>2019</v>
      </c>
      <c r="E1359" s="987" t="s">
        <v>6338</v>
      </c>
      <c r="F1359" s="988">
        <v>332160</v>
      </c>
    </row>
    <row r="1360" spans="1:6" ht="15" x14ac:dyDescent="0.15">
      <c r="A1360" s="988" t="s">
        <v>1996</v>
      </c>
      <c r="B1360" s="988" t="s">
        <v>2018</v>
      </c>
      <c r="C1360" s="988" t="s">
        <v>1994</v>
      </c>
      <c r="D1360" s="988" t="s">
        <v>2017</v>
      </c>
      <c r="E1360" s="987" t="s">
        <v>6339</v>
      </c>
      <c r="F1360" s="988">
        <v>333468</v>
      </c>
    </row>
    <row r="1361" spans="1:6" ht="15" x14ac:dyDescent="0.15">
      <c r="A1361" s="988" t="s">
        <v>1996</v>
      </c>
      <c r="B1361" s="988" t="s">
        <v>2016</v>
      </c>
      <c r="C1361" s="988" t="s">
        <v>1994</v>
      </c>
      <c r="D1361" s="988" t="s">
        <v>2015</v>
      </c>
      <c r="E1361" s="987" t="s">
        <v>6340</v>
      </c>
      <c r="F1361" s="988">
        <v>334235</v>
      </c>
    </row>
    <row r="1362" spans="1:6" ht="15" x14ac:dyDescent="0.15">
      <c r="A1362" s="988" t="s">
        <v>1996</v>
      </c>
      <c r="B1362" s="988" t="s">
        <v>2014</v>
      </c>
      <c r="C1362" s="988" t="s">
        <v>1994</v>
      </c>
      <c r="D1362" s="988" t="s">
        <v>2013</v>
      </c>
      <c r="E1362" s="987" t="s">
        <v>6341</v>
      </c>
      <c r="F1362" s="988">
        <v>334456</v>
      </c>
    </row>
    <row r="1363" spans="1:6" ht="15" x14ac:dyDescent="0.15">
      <c r="A1363" s="988" t="s">
        <v>1996</v>
      </c>
      <c r="B1363" s="988" t="s">
        <v>2012</v>
      </c>
      <c r="C1363" s="988" t="s">
        <v>1994</v>
      </c>
      <c r="D1363" s="988" t="s">
        <v>2011</v>
      </c>
      <c r="E1363" s="987" t="s">
        <v>6342</v>
      </c>
      <c r="F1363" s="988">
        <v>334618</v>
      </c>
    </row>
    <row r="1364" spans="1:6" ht="15" x14ac:dyDescent="0.15">
      <c r="A1364" s="988" t="s">
        <v>1996</v>
      </c>
      <c r="B1364" s="988" t="s">
        <v>2010</v>
      </c>
      <c r="C1364" s="988" t="s">
        <v>1994</v>
      </c>
      <c r="D1364" s="988" t="s">
        <v>2009</v>
      </c>
      <c r="E1364" s="987" t="s">
        <v>6343</v>
      </c>
      <c r="F1364" s="988">
        <v>335860</v>
      </c>
    </row>
    <row r="1365" spans="1:6" ht="15" x14ac:dyDescent="0.15">
      <c r="A1365" s="988" t="s">
        <v>1996</v>
      </c>
      <c r="B1365" s="988" t="s">
        <v>2008</v>
      </c>
      <c r="C1365" s="988" t="s">
        <v>1994</v>
      </c>
      <c r="D1365" s="988" t="s">
        <v>2007</v>
      </c>
      <c r="E1365" s="987" t="s">
        <v>6344</v>
      </c>
      <c r="F1365" s="988">
        <v>336068</v>
      </c>
    </row>
    <row r="1366" spans="1:6" ht="15" x14ac:dyDescent="0.15">
      <c r="A1366" s="988" t="s">
        <v>1996</v>
      </c>
      <c r="B1366" s="988" t="s">
        <v>2006</v>
      </c>
      <c r="C1366" s="988" t="s">
        <v>1994</v>
      </c>
      <c r="D1366" s="988" t="s">
        <v>2005</v>
      </c>
      <c r="E1366" s="987" t="s">
        <v>6345</v>
      </c>
      <c r="F1366" s="988">
        <v>336220</v>
      </c>
    </row>
    <row r="1367" spans="1:6" ht="15" x14ac:dyDescent="0.15">
      <c r="A1367" s="988" t="s">
        <v>1996</v>
      </c>
      <c r="B1367" s="988" t="s">
        <v>2004</v>
      </c>
      <c r="C1367" s="988" t="s">
        <v>1994</v>
      </c>
      <c r="D1367" s="988" t="s">
        <v>2003</v>
      </c>
      <c r="E1367" s="987" t="s">
        <v>6346</v>
      </c>
      <c r="F1367" s="988">
        <v>336238</v>
      </c>
    </row>
    <row r="1368" spans="1:6" ht="15" x14ac:dyDescent="0.15">
      <c r="A1368" s="988" t="s">
        <v>1996</v>
      </c>
      <c r="B1368" s="988" t="s">
        <v>2002</v>
      </c>
      <c r="C1368" s="988" t="s">
        <v>1994</v>
      </c>
      <c r="D1368" s="988" t="s">
        <v>2001</v>
      </c>
      <c r="E1368" s="987" t="s">
        <v>6347</v>
      </c>
      <c r="F1368" s="988">
        <v>336432</v>
      </c>
    </row>
    <row r="1369" spans="1:6" ht="15" x14ac:dyDescent="0.15">
      <c r="A1369" s="988" t="s">
        <v>1996</v>
      </c>
      <c r="B1369" s="988" t="s">
        <v>2000</v>
      </c>
      <c r="C1369" s="988" t="s">
        <v>1994</v>
      </c>
      <c r="D1369" s="988" t="s">
        <v>1999</v>
      </c>
      <c r="E1369" s="987" t="s">
        <v>6348</v>
      </c>
      <c r="F1369" s="988">
        <v>336637</v>
      </c>
    </row>
    <row r="1370" spans="1:6" ht="15" x14ac:dyDescent="0.15">
      <c r="A1370" s="988" t="s">
        <v>1996</v>
      </c>
      <c r="B1370" s="988" t="s">
        <v>1998</v>
      </c>
      <c r="C1370" s="988" t="s">
        <v>1994</v>
      </c>
      <c r="D1370" s="988" t="s">
        <v>1997</v>
      </c>
      <c r="E1370" s="987" t="s">
        <v>6349</v>
      </c>
      <c r="F1370" s="988">
        <v>336661</v>
      </c>
    </row>
    <row r="1371" spans="1:6" ht="15" x14ac:dyDescent="0.15">
      <c r="A1371" s="988" t="s">
        <v>1996</v>
      </c>
      <c r="B1371" s="988" t="s">
        <v>1995</v>
      </c>
      <c r="C1371" s="988" t="s">
        <v>1994</v>
      </c>
      <c r="D1371" s="988" t="s">
        <v>1993</v>
      </c>
      <c r="E1371" s="987" t="s">
        <v>6350</v>
      </c>
      <c r="F1371" s="988">
        <v>336815</v>
      </c>
    </row>
    <row r="1372" spans="1:6" ht="15" x14ac:dyDescent="0.15">
      <c r="A1372" s="985" t="s">
        <v>1949</v>
      </c>
      <c r="B1372" s="986"/>
      <c r="C1372" s="986" t="s">
        <v>1947</v>
      </c>
      <c r="D1372" s="986"/>
      <c r="E1372" s="987" t="s">
        <v>1949</v>
      </c>
      <c r="F1372" s="985">
        <v>340006</v>
      </c>
    </row>
    <row r="1373" spans="1:6" ht="15" x14ac:dyDescent="0.15">
      <c r="A1373" s="988" t="s">
        <v>1949</v>
      </c>
      <c r="B1373" s="988" t="s">
        <v>1992</v>
      </c>
      <c r="C1373" s="988" t="s">
        <v>1947</v>
      </c>
      <c r="D1373" s="988" t="s">
        <v>1991</v>
      </c>
      <c r="E1373" s="987" t="s">
        <v>6351</v>
      </c>
      <c r="F1373" s="988">
        <v>341002</v>
      </c>
    </row>
    <row r="1374" spans="1:6" ht="15" x14ac:dyDescent="0.15">
      <c r="A1374" s="988" t="s">
        <v>1949</v>
      </c>
      <c r="B1374" s="988" t="s">
        <v>1990</v>
      </c>
      <c r="C1374" s="988" t="s">
        <v>1947</v>
      </c>
      <c r="D1374" s="988" t="s">
        <v>1989</v>
      </c>
      <c r="E1374" s="987" t="s">
        <v>6352</v>
      </c>
      <c r="F1374" s="988">
        <v>342025</v>
      </c>
    </row>
    <row r="1375" spans="1:6" ht="15" x14ac:dyDescent="0.15">
      <c r="A1375" s="988" t="s">
        <v>1949</v>
      </c>
      <c r="B1375" s="988" t="s">
        <v>1988</v>
      </c>
      <c r="C1375" s="988" t="s">
        <v>1947</v>
      </c>
      <c r="D1375" s="988" t="s">
        <v>1987</v>
      </c>
      <c r="E1375" s="987" t="s">
        <v>6353</v>
      </c>
      <c r="F1375" s="988">
        <v>342033</v>
      </c>
    </row>
    <row r="1376" spans="1:6" ht="15" x14ac:dyDescent="0.15">
      <c r="A1376" s="988" t="s">
        <v>1949</v>
      </c>
      <c r="B1376" s="988" t="s">
        <v>1986</v>
      </c>
      <c r="C1376" s="988" t="s">
        <v>1947</v>
      </c>
      <c r="D1376" s="988" t="s">
        <v>1985</v>
      </c>
      <c r="E1376" s="987" t="s">
        <v>6354</v>
      </c>
      <c r="F1376" s="988">
        <v>342041</v>
      </c>
    </row>
    <row r="1377" spans="1:6" ht="15" x14ac:dyDescent="0.15">
      <c r="A1377" s="988" t="s">
        <v>1949</v>
      </c>
      <c r="B1377" s="988" t="s">
        <v>1984</v>
      </c>
      <c r="C1377" s="988" t="s">
        <v>1947</v>
      </c>
      <c r="D1377" s="988" t="s">
        <v>1983</v>
      </c>
      <c r="E1377" s="987" t="s">
        <v>6355</v>
      </c>
      <c r="F1377" s="988">
        <v>342050</v>
      </c>
    </row>
    <row r="1378" spans="1:6" ht="15" x14ac:dyDescent="0.15">
      <c r="A1378" s="988" t="s">
        <v>1949</v>
      </c>
      <c r="B1378" s="988" t="s">
        <v>1982</v>
      </c>
      <c r="C1378" s="988" t="s">
        <v>1947</v>
      </c>
      <c r="D1378" s="988" t="s">
        <v>1981</v>
      </c>
      <c r="E1378" s="987" t="s">
        <v>6356</v>
      </c>
      <c r="F1378" s="988">
        <v>342076</v>
      </c>
    </row>
    <row r="1379" spans="1:6" ht="15" x14ac:dyDescent="0.15">
      <c r="A1379" s="988" t="s">
        <v>1949</v>
      </c>
      <c r="B1379" s="988" t="s">
        <v>1980</v>
      </c>
      <c r="C1379" s="988" t="s">
        <v>1947</v>
      </c>
      <c r="D1379" s="988" t="s">
        <v>1979</v>
      </c>
      <c r="E1379" s="987" t="s">
        <v>6357</v>
      </c>
      <c r="F1379" s="988">
        <v>342084</v>
      </c>
    </row>
    <row r="1380" spans="1:6" ht="15" x14ac:dyDescent="0.15">
      <c r="A1380" s="988" t="s">
        <v>1949</v>
      </c>
      <c r="B1380" s="988" t="s">
        <v>1978</v>
      </c>
      <c r="C1380" s="988" t="s">
        <v>1947</v>
      </c>
      <c r="D1380" s="988" t="s">
        <v>1891</v>
      </c>
      <c r="E1380" s="987" t="s">
        <v>6358</v>
      </c>
      <c r="F1380" s="988">
        <v>342092</v>
      </c>
    </row>
    <row r="1381" spans="1:6" ht="15" x14ac:dyDescent="0.15">
      <c r="A1381" s="988" t="s">
        <v>1949</v>
      </c>
      <c r="B1381" s="988" t="s">
        <v>1977</v>
      </c>
      <c r="C1381" s="988" t="s">
        <v>1947</v>
      </c>
      <c r="D1381" s="988" t="s">
        <v>1976</v>
      </c>
      <c r="E1381" s="987" t="s">
        <v>6359</v>
      </c>
      <c r="F1381" s="988">
        <v>342106</v>
      </c>
    </row>
    <row r="1382" spans="1:6" ht="15" x14ac:dyDescent="0.15">
      <c r="A1382" s="988" t="s">
        <v>1949</v>
      </c>
      <c r="B1382" s="988" t="s">
        <v>1975</v>
      </c>
      <c r="C1382" s="988" t="s">
        <v>1947</v>
      </c>
      <c r="D1382" s="988" t="s">
        <v>1974</v>
      </c>
      <c r="E1382" s="987" t="s">
        <v>6360</v>
      </c>
      <c r="F1382" s="988">
        <v>342114</v>
      </c>
    </row>
    <row r="1383" spans="1:6" ht="15" x14ac:dyDescent="0.15">
      <c r="A1383" s="988" t="s">
        <v>1949</v>
      </c>
      <c r="B1383" s="988" t="s">
        <v>1973</v>
      </c>
      <c r="C1383" s="988" t="s">
        <v>1947</v>
      </c>
      <c r="D1383" s="988" t="s">
        <v>1972</v>
      </c>
      <c r="E1383" s="987" t="s">
        <v>6361</v>
      </c>
      <c r="F1383" s="988">
        <v>342122</v>
      </c>
    </row>
    <row r="1384" spans="1:6" ht="15" x14ac:dyDescent="0.15">
      <c r="A1384" s="988" t="s">
        <v>1949</v>
      </c>
      <c r="B1384" s="988" t="s">
        <v>1971</v>
      </c>
      <c r="C1384" s="988" t="s">
        <v>1947</v>
      </c>
      <c r="D1384" s="988" t="s">
        <v>1970</v>
      </c>
      <c r="E1384" s="987" t="s">
        <v>6362</v>
      </c>
      <c r="F1384" s="988">
        <v>342131</v>
      </c>
    </row>
    <row r="1385" spans="1:6" ht="15" x14ac:dyDescent="0.15">
      <c r="A1385" s="988" t="s">
        <v>1949</v>
      </c>
      <c r="B1385" s="988" t="s">
        <v>1969</v>
      </c>
      <c r="C1385" s="988" t="s">
        <v>1947</v>
      </c>
      <c r="D1385" s="988" t="s">
        <v>1968</v>
      </c>
      <c r="E1385" s="987" t="s">
        <v>6363</v>
      </c>
      <c r="F1385" s="988">
        <v>342149</v>
      </c>
    </row>
    <row r="1386" spans="1:6" ht="15" x14ac:dyDescent="0.15">
      <c r="A1386" s="988" t="s">
        <v>1949</v>
      </c>
      <c r="B1386" s="988" t="s">
        <v>1967</v>
      </c>
      <c r="C1386" s="988" t="s">
        <v>1947</v>
      </c>
      <c r="D1386" s="988" t="s">
        <v>1966</v>
      </c>
      <c r="E1386" s="987" t="s">
        <v>6364</v>
      </c>
      <c r="F1386" s="988">
        <v>342157</v>
      </c>
    </row>
    <row r="1387" spans="1:6" ht="15" x14ac:dyDescent="0.15">
      <c r="A1387" s="988" t="s">
        <v>1949</v>
      </c>
      <c r="B1387" s="988" t="s">
        <v>1965</v>
      </c>
      <c r="C1387" s="988" t="s">
        <v>1947</v>
      </c>
      <c r="D1387" s="988" t="s">
        <v>1964</v>
      </c>
      <c r="E1387" s="987" t="s">
        <v>6365</v>
      </c>
      <c r="F1387" s="988">
        <v>343021</v>
      </c>
    </row>
    <row r="1388" spans="1:6" ht="15" x14ac:dyDescent="0.15">
      <c r="A1388" s="988" t="s">
        <v>1949</v>
      </c>
      <c r="B1388" s="988" t="s">
        <v>1963</v>
      </c>
      <c r="C1388" s="988" t="s">
        <v>1947</v>
      </c>
      <c r="D1388" s="988" t="s">
        <v>1962</v>
      </c>
      <c r="E1388" s="987" t="s">
        <v>6366</v>
      </c>
      <c r="F1388" s="988">
        <v>343048</v>
      </c>
    </row>
    <row r="1389" spans="1:6" ht="15" x14ac:dyDescent="0.15">
      <c r="A1389" s="988" t="s">
        <v>1949</v>
      </c>
      <c r="B1389" s="988" t="s">
        <v>1961</v>
      </c>
      <c r="C1389" s="988" t="s">
        <v>1947</v>
      </c>
      <c r="D1389" s="988" t="s">
        <v>1960</v>
      </c>
      <c r="E1389" s="987" t="s">
        <v>6367</v>
      </c>
      <c r="F1389" s="988">
        <v>343072</v>
      </c>
    </row>
    <row r="1390" spans="1:6" ht="15" x14ac:dyDescent="0.15">
      <c r="A1390" s="988" t="s">
        <v>1949</v>
      </c>
      <c r="B1390" s="988" t="s">
        <v>1959</v>
      </c>
      <c r="C1390" s="988" t="s">
        <v>1947</v>
      </c>
      <c r="D1390" s="988" t="s">
        <v>1958</v>
      </c>
      <c r="E1390" s="987" t="s">
        <v>6368</v>
      </c>
      <c r="F1390" s="988">
        <v>343099</v>
      </c>
    </row>
    <row r="1391" spans="1:6" ht="15" x14ac:dyDescent="0.15">
      <c r="A1391" s="988" t="s">
        <v>1949</v>
      </c>
      <c r="B1391" s="988" t="s">
        <v>1957</v>
      </c>
      <c r="C1391" s="988" t="s">
        <v>1947</v>
      </c>
      <c r="D1391" s="988" t="s">
        <v>1956</v>
      </c>
      <c r="E1391" s="987" t="s">
        <v>6369</v>
      </c>
      <c r="F1391" s="988">
        <v>343684</v>
      </c>
    </row>
    <row r="1392" spans="1:6" ht="15" x14ac:dyDescent="0.15">
      <c r="A1392" s="988" t="s">
        <v>1949</v>
      </c>
      <c r="B1392" s="988" t="s">
        <v>1955</v>
      </c>
      <c r="C1392" s="988" t="s">
        <v>1947</v>
      </c>
      <c r="D1392" s="988" t="s">
        <v>1954</v>
      </c>
      <c r="E1392" s="987" t="s">
        <v>6370</v>
      </c>
      <c r="F1392" s="988">
        <v>343692</v>
      </c>
    </row>
    <row r="1393" spans="1:6" ht="15" x14ac:dyDescent="0.15">
      <c r="A1393" s="988" t="s">
        <v>1949</v>
      </c>
      <c r="B1393" s="988" t="s">
        <v>1953</v>
      </c>
      <c r="C1393" s="988" t="s">
        <v>1947</v>
      </c>
      <c r="D1393" s="988" t="s">
        <v>1952</v>
      </c>
      <c r="E1393" s="987" t="s">
        <v>6371</v>
      </c>
      <c r="F1393" s="988">
        <v>344311</v>
      </c>
    </row>
    <row r="1394" spans="1:6" ht="15" x14ac:dyDescent="0.15">
      <c r="A1394" s="988" t="s">
        <v>1949</v>
      </c>
      <c r="B1394" s="988" t="s">
        <v>1951</v>
      </c>
      <c r="C1394" s="988" t="s">
        <v>1947</v>
      </c>
      <c r="D1394" s="988" t="s">
        <v>1950</v>
      </c>
      <c r="E1394" s="987" t="s">
        <v>6372</v>
      </c>
      <c r="F1394" s="988">
        <v>344621</v>
      </c>
    </row>
    <row r="1395" spans="1:6" ht="15" x14ac:dyDescent="0.15">
      <c r="A1395" s="988" t="s">
        <v>1949</v>
      </c>
      <c r="B1395" s="988" t="s">
        <v>1948</v>
      </c>
      <c r="C1395" s="988" t="s">
        <v>1947</v>
      </c>
      <c r="D1395" s="988" t="s">
        <v>1946</v>
      </c>
      <c r="E1395" s="987" t="s">
        <v>6373</v>
      </c>
      <c r="F1395" s="988">
        <v>345458</v>
      </c>
    </row>
    <row r="1396" spans="1:6" ht="15" x14ac:dyDescent="0.15">
      <c r="A1396" s="985" t="s">
        <v>1910</v>
      </c>
      <c r="B1396" s="986"/>
      <c r="C1396" s="986" t="s">
        <v>1908</v>
      </c>
      <c r="D1396" s="986"/>
      <c r="E1396" s="987" t="s">
        <v>1910</v>
      </c>
      <c r="F1396" s="985">
        <v>350001</v>
      </c>
    </row>
    <row r="1397" spans="1:6" ht="15" x14ac:dyDescent="0.15">
      <c r="A1397" s="988" t="s">
        <v>1910</v>
      </c>
      <c r="B1397" s="988" t="s">
        <v>1945</v>
      </c>
      <c r="C1397" s="988" t="s">
        <v>1908</v>
      </c>
      <c r="D1397" s="988" t="s">
        <v>1944</v>
      </c>
      <c r="E1397" s="987" t="s">
        <v>6374</v>
      </c>
      <c r="F1397" s="988">
        <v>352012</v>
      </c>
    </row>
    <row r="1398" spans="1:6" ht="15" x14ac:dyDescent="0.15">
      <c r="A1398" s="988" t="s">
        <v>1910</v>
      </c>
      <c r="B1398" s="988" t="s">
        <v>1943</v>
      </c>
      <c r="C1398" s="988" t="s">
        <v>1908</v>
      </c>
      <c r="D1398" s="988" t="s">
        <v>1942</v>
      </c>
      <c r="E1398" s="987" t="s">
        <v>6375</v>
      </c>
      <c r="F1398" s="988">
        <v>352021</v>
      </c>
    </row>
    <row r="1399" spans="1:6" ht="15" x14ac:dyDescent="0.15">
      <c r="A1399" s="988" t="s">
        <v>1910</v>
      </c>
      <c r="B1399" s="988" t="s">
        <v>1941</v>
      </c>
      <c r="C1399" s="988" t="s">
        <v>1908</v>
      </c>
      <c r="D1399" s="988" t="s">
        <v>1940</v>
      </c>
      <c r="E1399" s="987" t="s">
        <v>6376</v>
      </c>
      <c r="F1399" s="988">
        <v>352039</v>
      </c>
    </row>
    <row r="1400" spans="1:6" ht="15" x14ac:dyDescent="0.15">
      <c r="A1400" s="988" t="s">
        <v>1910</v>
      </c>
      <c r="B1400" s="988" t="s">
        <v>1939</v>
      </c>
      <c r="C1400" s="988" t="s">
        <v>1908</v>
      </c>
      <c r="D1400" s="988" t="s">
        <v>1938</v>
      </c>
      <c r="E1400" s="987" t="s">
        <v>6377</v>
      </c>
      <c r="F1400" s="988">
        <v>352047</v>
      </c>
    </row>
    <row r="1401" spans="1:6" ht="15" x14ac:dyDescent="0.15">
      <c r="A1401" s="988" t="s">
        <v>1910</v>
      </c>
      <c r="B1401" s="988" t="s">
        <v>1937</v>
      </c>
      <c r="C1401" s="988" t="s">
        <v>1908</v>
      </c>
      <c r="D1401" s="988" t="s">
        <v>1936</v>
      </c>
      <c r="E1401" s="987" t="s">
        <v>6378</v>
      </c>
      <c r="F1401" s="988">
        <v>352063</v>
      </c>
    </row>
    <row r="1402" spans="1:6" ht="15" x14ac:dyDescent="0.15">
      <c r="A1402" s="988" t="s">
        <v>1910</v>
      </c>
      <c r="B1402" s="988" t="s">
        <v>1935</v>
      </c>
      <c r="C1402" s="988" t="s">
        <v>1908</v>
      </c>
      <c r="D1402" s="988" t="s">
        <v>1934</v>
      </c>
      <c r="E1402" s="987" t="s">
        <v>6379</v>
      </c>
      <c r="F1402" s="988">
        <v>352071</v>
      </c>
    </row>
    <row r="1403" spans="1:6" ht="15" x14ac:dyDescent="0.15">
      <c r="A1403" s="988" t="s">
        <v>1910</v>
      </c>
      <c r="B1403" s="988" t="s">
        <v>1933</v>
      </c>
      <c r="C1403" s="988" t="s">
        <v>1908</v>
      </c>
      <c r="D1403" s="988" t="s">
        <v>1932</v>
      </c>
      <c r="E1403" s="987" t="s">
        <v>6380</v>
      </c>
      <c r="F1403" s="988">
        <v>352080</v>
      </c>
    </row>
    <row r="1404" spans="1:6" ht="15" x14ac:dyDescent="0.15">
      <c r="A1404" s="988" t="s">
        <v>1910</v>
      </c>
      <c r="B1404" s="988" t="s">
        <v>1931</v>
      </c>
      <c r="C1404" s="988" t="s">
        <v>1908</v>
      </c>
      <c r="D1404" s="988" t="s">
        <v>1930</v>
      </c>
      <c r="E1404" s="987" t="s">
        <v>6381</v>
      </c>
      <c r="F1404" s="988">
        <v>352101</v>
      </c>
    </row>
    <row r="1405" spans="1:6" ht="15" x14ac:dyDescent="0.15">
      <c r="A1405" s="988" t="s">
        <v>1910</v>
      </c>
      <c r="B1405" s="988" t="s">
        <v>1929</v>
      </c>
      <c r="C1405" s="988" t="s">
        <v>1908</v>
      </c>
      <c r="D1405" s="988" t="s">
        <v>1928</v>
      </c>
      <c r="E1405" s="987" t="s">
        <v>6382</v>
      </c>
      <c r="F1405" s="988">
        <v>352110</v>
      </c>
    </row>
    <row r="1406" spans="1:6" ht="15" x14ac:dyDescent="0.15">
      <c r="A1406" s="988" t="s">
        <v>1910</v>
      </c>
      <c r="B1406" s="988" t="s">
        <v>1927</v>
      </c>
      <c r="C1406" s="988" t="s">
        <v>1908</v>
      </c>
      <c r="D1406" s="988" t="s">
        <v>1926</v>
      </c>
      <c r="E1406" s="987" t="s">
        <v>6383</v>
      </c>
      <c r="F1406" s="988">
        <v>352128</v>
      </c>
    </row>
    <row r="1407" spans="1:6" ht="15" x14ac:dyDescent="0.15">
      <c r="A1407" s="988" t="s">
        <v>1910</v>
      </c>
      <c r="B1407" s="988" t="s">
        <v>1925</v>
      </c>
      <c r="C1407" s="988" t="s">
        <v>1908</v>
      </c>
      <c r="D1407" s="988" t="s">
        <v>1924</v>
      </c>
      <c r="E1407" s="987" t="s">
        <v>6384</v>
      </c>
      <c r="F1407" s="988">
        <v>352136</v>
      </c>
    </row>
    <row r="1408" spans="1:6" ht="15" x14ac:dyDescent="0.15">
      <c r="A1408" s="988" t="s">
        <v>1910</v>
      </c>
      <c r="B1408" s="988" t="s">
        <v>1923</v>
      </c>
      <c r="C1408" s="988" t="s">
        <v>1908</v>
      </c>
      <c r="D1408" s="988" t="s">
        <v>6385</v>
      </c>
      <c r="E1408" s="987" t="s">
        <v>6386</v>
      </c>
      <c r="F1408" s="988">
        <v>352152</v>
      </c>
    </row>
    <row r="1409" spans="1:6" ht="15" x14ac:dyDescent="0.15">
      <c r="A1409" s="988" t="s">
        <v>1910</v>
      </c>
      <c r="B1409" s="988" t="s">
        <v>1922</v>
      </c>
      <c r="C1409" s="988" t="s">
        <v>1908</v>
      </c>
      <c r="D1409" s="988" t="s">
        <v>1921</v>
      </c>
      <c r="E1409" s="987" t="s">
        <v>6387</v>
      </c>
      <c r="F1409" s="988">
        <v>352161</v>
      </c>
    </row>
    <row r="1410" spans="1:6" ht="15" x14ac:dyDescent="0.15">
      <c r="A1410" s="988" t="s">
        <v>1910</v>
      </c>
      <c r="B1410" s="988" t="s">
        <v>1920</v>
      </c>
      <c r="C1410" s="988" t="s">
        <v>1908</v>
      </c>
      <c r="D1410" s="988" t="s">
        <v>1919</v>
      </c>
      <c r="E1410" s="987" t="s">
        <v>6388</v>
      </c>
      <c r="F1410" s="988">
        <v>353051</v>
      </c>
    </row>
    <row r="1411" spans="1:6" ht="15" x14ac:dyDescent="0.15">
      <c r="A1411" s="988" t="s">
        <v>1910</v>
      </c>
      <c r="B1411" s="988" t="s">
        <v>1918</v>
      </c>
      <c r="C1411" s="988" t="s">
        <v>1908</v>
      </c>
      <c r="D1411" s="988" t="s">
        <v>1917</v>
      </c>
      <c r="E1411" s="987" t="s">
        <v>6389</v>
      </c>
      <c r="F1411" s="988">
        <v>353213</v>
      </c>
    </row>
    <row r="1412" spans="1:6" ht="15" x14ac:dyDescent="0.15">
      <c r="A1412" s="988" t="s">
        <v>1910</v>
      </c>
      <c r="B1412" s="988" t="s">
        <v>1916</v>
      </c>
      <c r="C1412" s="988" t="s">
        <v>1908</v>
      </c>
      <c r="D1412" s="988" t="s">
        <v>1915</v>
      </c>
      <c r="E1412" s="987" t="s">
        <v>6390</v>
      </c>
      <c r="F1412" s="988">
        <v>353418</v>
      </c>
    </row>
    <row r="1413" spans="1:6" ht="15" x14ac:dyDescent="0.15">
      <c r="A1413" s="988" t="s">
        <v>1910</v>
      </c>
      <c r="B1413" s="988" t="s">
        <v>1914</v>
      </c>
      <c r="C1413" s="988" t="s">
        <v>1908</v>
      </c>
      <c r="D1413" s="988" t="s">
        <v>1913</v>
      </c>
      <c r="E1413" s="987" t="s">
        <v>6391</v>
      </c>
      <c r="F1413" s="988">
        <v>353434</v>
      </c>
    </row>
    <row r="1414" spans="1:6" ht="15" x14ac:dyDescent="0.15">
      <c r="A1414" s="988" t="s">
        <v>1910</v>
      </c>
      <c r="B1414" s="988" t="s">
        <v>1912</v>
      </c>
      <c r="C1414" s="988" t="s">
        <v>1908</v>
      </c>
      <c r="D1414" s="988" t="s">
        <v>1911</v>
      </c>
      <c r="E1414" s="987" t="s">
        <v>6392</v>
      </c>
      <c r="F1414" s="988">
        <v>353442</v>
      </c>
    </row>
    <row r="1415" spans="1:6" ht="15" x14ac:dyDescent="0.15">
      <c r="A1415" s="988" t="s">
        <v>1910</v>
      </c>
      <c r="B1415" s="988" t="s">
        <v>1909</v>
      </c>
      <c r="C1415" s="988" t="s">
        <v>1908</v>
      </c>
      <c r="D1415" s="988" t="s">
        <v>1907</v>
      </c>
      <c r="E1415" s="987" t="s">
        <v>6393</v>
      </c>
      <c r="F1415" s="988">
        <v>355020</v>
      </c>
    </row>
    <row r="1416" spans="1:6" ht="15" x14ac:dyDescent="0.15">
      <c r="A1416" s="985" t="s">
        <v>1860</v>
      </c>
      <c r="B1416" s="986"/>
      <c r="C1416" s="986" t="s">
        <v>1858</v>
      </c>
      <c r="D1416" s="986"/>
      <c r="E1416" s="987" t="s">
        <v>1860</v>
      </c>
      <c r="F1416" s="985">
        <v>360007</v>
      </c>
    </row>
    <row r="1417" spans="1:6" ht="15" x14ac:dyDescent="0.15">
      <c r="A1417" s="988" t="s">
        <v>1860</v>
      </c>
      <c r="B1417" s="988" t="s">
        <v>1906</v>
      </c>
      <c r="C1417" s="988" t="s">
        <v>1858</v>
      </c>
      <c r="D1417" s="988" t="s">
        <v>1905</v>
      </c>
      <c r="E1417" s="987" t="s">
        <v>6394</v>
      </c>
      <c r="F1417" s="988">
        <v>362018</v>
      </c>
    </row>
    <row r="1418" spans="1:6" ht="15" x14ac:dyDescent="0.15">
      <c r="A1418" s="988" t="s">
        <v>1860</v>
      </c>
      <c r="B1418" s="988" t="s">
        <v>1904</v>
      </c>
      <c r="C1418" s="988" t="s">
        <v>1858</v>
      </c>
      <c r="D1418" s="988" t="s">
        <v>1903</v>
      </c>
      <c r="E1418" s="987" t="s">
        <v>6395</v>
      </c>
      <c r="F1418" s="988">
        <v>362026</v>
      </c>
    </row>
    <row r="1419" spans="1:6" ht="15" x14ac:dyDescent="0.15">
      <c r="A1419" s="988" t="s">
        <v>1860</v>
      </c>
      <c r="B1419" s="988" t="s">
        <v>1902</v>
      </c>
      <c r="C1419" s="988" t="s">
        <v>1858</v>
      </c>
      <c r="D1419" s="988" t="s">
        <v>1901</v>
      </c>
      <c r="E1419" s="987" t="s">
        <v>6396</v>
      </c>
      <c r="F1419" s="988">
        <v>362034</v>
      </c>
    </row>
    <row r="1420" spans="1:6" ht="15" x14ac:dyDescent="0.15">
      <c r="A1420" s="988" t="s">
        <v>1860</v>
      </c>
      <c r="B1420" s="988" t="s">
        <v>1900</v>
      </c>
      <c r="C1420" s="988" t="s">
        <v>1858</v>
      </c>
      <c r="D1420" s="988" t="s">
        <v>1899</v>
      </c>
      <c r="E1420" s="987" t="s">
        <v>6397</v>
      </c>
      <c r="F1420" s="988">
        <v>362042</v>
      </c>
    </row>
    <row r="1421" spans="1:6" ht="15" x14ac:dyDescent="0.15">
      <c r="A1421" s="988" t="s">
        <v>1860</v>
      </c>
      <c r="B1421" s="988" t="s">
        <v>1898</v>
      </c>
      <c r="C1421" s="988" t="s">
        <v>1858</v>
      </c>
      <c r="D1421" s="988" t="s">
        <v>1897</v>
      </c>
      <c r="E1421" s="987" t="s">
        <v>6398</v>
      </c>
      <c r="F1421" s="988">
        <v>362051</v>
      </c>
    </row>
    <row r="1422" spans="1:6" ht="15" x14ac:dyDescent="0.15">
      <c r="A1422" s="988" t="s">
        <v>1860</v>
      </c>
      <c r="B1422" s="988" t="s">
        <v>1896</v>
      </c>
      <c r="C1422" s="988" t="s">
        <v>1858</v>
      </c>
      <c r="D1422" s="988" t="s">
        <v>1895</v>
      </c>
      <c r="E1422" s="987" t="s">
        <v>6399</v>
      </c>
      <c r="F1422" s="988">
        <v>362069</v>
      </c>
    </row>
    <row r="1423" spans="1:6" ht="15" x14ac:dyDescent="0.15">
      <c r="A1423" s="988" t="s">
        <v>1860</v>
      </c>
      <c r="B1423" s="988" t="s">
        <v>1894</v>
      </c>
      <c r="C1423" s="988" t="s">
        <v>1858</v>
      </c>
      <c r="D1423" s="988" t="s">
        <v>1893</v>
      </c>
      <c r="E1423" s="987" t="s">
        <v>6400</v>
      </c>
      <c r="F1423" s="988">
        <v>362077</v>
      </c>
    </row>
    <row r="1424" spans="1:6" ht="15" x14ac:dyDescent="0.15">
      <c r="A1424" s="988" t="s">
        <v>1860</v>
      </c>
      <c r="B1424" s="988" t="s">
        <v>1892</v>
      </c>
      <c r="C1424" s="988" t="s">
        <v>1858</v>
      </c>
      <c r="D1424" s="988" t="s">
        <v>1891</v>
      </c>
      <c r="E1424" s="987" t="s">
        <v>6401</v>
      </c>
      <c r="F1424" s="988">
        <v>362085</v>
      </c>
    </row>
    <row r="1425" spans="1:6" ht="15" x14ac:dyDescent="0.15">
      <c r="A1425" s="988" t="s">
        <v>1860</v>
      </c>
      <c r="B1425" s="988" t="s">
        <v>1890</v>
      </c>
      <c r="C1425" s="988" t="s">
        <v>1858</v>
      </c>
      <c r="D1425" s="988" t="s">
        <v>1889</v>
      </c>
      <c r="E1425" s="987" t="s">
        <v>6402</v>
      </c>
      <c r="F1425" s="988">
        <v>363014</v>
      </c>
    </row>
    <row r="1426" spans="1:6" ht="15" x14ac:dyDescent="0.15">
      <c r="A1426" s="988" t="s">
        <v>1860</v>
      </c>
      <c r="B1426" s="988" t="s">
        <v>1888</v>
      </c>
      <c r="C1426" s="988" t="s">
        <v>1858</v>
      </c>
      <c r="D1426" s="988" t="s">
        <v>1887</v>
      </c>
      <c r="E1426" s="987" t="s">
        <v>6403</v>
      </c>
      <c r="F1426" s="988">
        <v>363022</v>
      </c>
    </row>
    <row r="1427" spans="1:6" ht="15" x14ac:dyDescent="0.15">
      <c r="A1427" s="988" t="s">
        <v>1860</v>
      </c>
      <c r="B1427" s="988" t="s">
        <v>1886</v>
      </c>
      <c r="C1427" s="988" t="s">
        <v>1858</v>
      </c>
      <c r="D1427" s="988" t="s">
        <v>1885</v>
      </c>
      <c r="E1427" s="987" t="s">
        <v>6404</v>
      </c>
      <c r="F1427" s="988">
        <v>363219</v>
      </c>
    </row>
    <row r="1428" spans="1:6" ht="15" x14ac:dyDescent="0.15">
      <c r="A1428" s="988" t="s">
        <v>1860</v>
      </c>
      <c r="B1428" s="988" t="s">
        <v>1884</v>
      </c>
      <c r="C1428" s="988" t="s">
        <v>1858</v>
      </c>
      <c r="D1428" s="988" t="s">
        <v>1883</v>
      </c>
      <c r="E1428" s="987" t="s">
        <v>6405</v>
      </c>
      <c r="F1428" s="988">
        <v>363413</v>
      </c>
    </row>
    <row r="1429" spans="1:6" ht="15" x14ac:dyDescent="0.15">
      <c r="A1429" s="988" t="s">
        <v>1860</v>
      </c>
      <c r="B1429" s="988" t="s">
        <v>1882</v>
      </c>
      <c r="C1429" s="988" t="s">
        <v>1858</v>
      </c>
      <c r="D1429" s="988" t="s">
        <v>1881</v>
      </c>
      <c r="E1429" s="987" t="s">
        <v>6406</v>
      </c>
      <c r="F1429" s="988">
        <v>363421</v>
      </c>
    </row>
    <row r="1430" spans="1:6" ht="15" x14ac:dyDescent="0.15">
      <c r="A1430" s="988" t="s">
        <v>1860</v>
      </c>
      <c r="B1430" s="988" t="s">
        <v>1880</v>
      </c>
      <c r="C1430" s="988" t="s">
        <v>1858</v>
      </c>
      <c r="D1430" s="988" t="s">
        <v>1879</v>
      </c>
      <c r="E1430" s="987" t="s">
        <v>6407</v>
      </c>
      <c r="F1430" s="988">
        <v>363685</v>
      </c>
    </row>
    <row r="1431" spans="1:6" ht="15" x14ac:dyDescent="0.15">
      <c r="A1431" s="988" t="s">
        <v>1860</v>
      </c>
      <c r="B1431" s="988" t="s">
        <v>1878</v>
      </c>
      <c r="C1431" s="988" t="s">
        <v>1858</v>
      </c>
      <c r="D1431" s="988" t="s">
        <v>1877</v>
      </c>
      <c r="E1431" s="987" t="s">
        <v>6408</v>
      </c>
      <c r="F1431" s="988">
        <v>363839</v>
      </c>
    </row>
    <row r="1432" spans="1:6" ht="15" x14ac:dyDescent="0.15">
      <c r="A1432" s="988" t="s">
        <v>1860</v>
      </c>
      <c r="B1432" s="988" t="s">
        <v>1876</v>
      </c>
      <c r="C1432" s="988" t="s">
        <v>1858</v>
      </c>
      <c r="D1432" s="988" t="s">
        <v>1875</v>
      </c>
      <c r="E1432" s="987" t="s">
        <v>6409</v>
      </c>
      <c r="F1432" s="988">
        <v>363871</v>
      </c>
    </row>
    <row r="1433" spans="1:6" ht="15" x14ac:dyDescent="0.15">
      <c r="A1433" s="988" t="s">
        <v>1860</v>
      </c>
      <c r="B1433" s="988" t="s">
        <v>1874</v>
      </c>
      <c r="C1433" s="988" t="s">
        <v>1858</v>
      </c>
      <c r="D1433" s="988" t="s">
        <v>1873</v>
      </c>
      <c r="E1433" s="987" t="s">
        <v>6410</v>
      </c>
      <c r="F1433" s="988">
        <v>363880</v>
      </c>
    </row>
    <row r="1434" spans="1:6" ht="15" x14ac:dyDescent="0.15">
      <c r="A1434" s="988" t="s">
        <v>1860</v>
      </c>
      <c r="B1434" s="988" t="s">
        <v>1872</v>
      </c>
      <c r="C1434" s="988" t="s">
        <v>1858</v>
      </c>
      <c r="D1434" s="988" t="s">
        <v>1871</v>
      </c>
      <c r="E1434" s="987" t="s">
        <v>6411</v>
      </c>
      <c r="F1434" s="988">
        <v>364011</v>
      </c>
    </row>
    <row r="1435" spans="1:6" ht="15" x14ac:dyDescent="0.15">
      <c r="A1435" s="988" t="s">
        <v>1860</v>
      </c>
      <c r="B1435" s="988" t="s">
        <v>1870</v>
      </c>
      <c r="C1435" s="988" t="s">
        <v>1858</v>
      </c>
      <c r="D1435" s="988" t="s">
        <v>1869</v>
      </c>
      <c r="E1435" s="987" t="s">
        <v>6412</v>
      </c>
      <c r="F1435" s="988">
        <v>364029</v>
      </c>
    </row>
    <row r="1436" spans="1:6" ht="15" x14ac:dyDescent="0.15">
      <c r="A1436" s="988" t="s">
        <v>1860</v>
      </c>
      <c r="B1436" s="988" t="s">
        <v>1868</v>
      </c>
      <c r="C1436" s="988" t="s">
        <v>1858</v>
      </c>
      <c r="D1436" s="988" t="s">
        <v>1867</v>
      </c>
      <c r="E1436" s="987" t="s">
        <v>6413</v>
      </c>
      <c r="F1436" s="988">
        <v>364037</v>
      </c>
    </row>
    <row r="1437" spans="1:6" ht="15" x14ac:dyDescent="0.15">
      <c r="A1437" s="988" t="s">
        <v>1860</v>
      </c>
      <c r="B1437" s="988" t="s">
        <v>1866</v>
      </c>
      <c r="C1437" s="988" t="s">
        <v>1858</v>
      </c>
      <c r="D1437" s="988" t="s">
        <v>1865</v>
      </c>
      <c r="E1437" s="987" t="s">
        <v>6414</v>
      </c>
      <c r="F1437" s="988">
        <v>364045</v>
      </c>
    </row>
    <row r="1438" spans="1:6" ht="15" x14ac:dyDescent="0.15">
      <c r="A1438" s="988" t="s">
        <v>1860</v>
      </c>
      <c r="B1438" s="988" t="s">
        <v>1864</v>
      </c>
      <c r="C1438" s="988" t="s">
        <v>1858</v>
      </c>
      <c r="D1438" s="988" t="s">
        <v>1863</v>
      </c>
      <c r="E1438" s="987" t="s">
        <v>6415</v>
      </c>
      <c r="F1438" s="988">
        <v>364053</v>
      </c>
    </row>
    <row r="1439" spans="1:6" ht="15" x14ac:dyDescent="0.15">
      <c r="A1439" s="988" t="s">
        <v>1860</v>
      </c>
      <c r="B1439" s="988" t="s">
        <v>1862</v>
      </c>
      <c r="C1439" s="988" t="s">
        <v>1858</v>
      </c>
      <c r="D1439" s="988" t="s">
        <v>1861</v>
      </c>
      <c r="E1439" s="987" t="s">
        <v>6416</v>
      </c>
      <c r="F1439" s="988">
        <v>364681</v>
      </c>
    </row>
    <row r="1440" spans="1:6" ht="15" x14ac:dyDescent="0.15">
      <c r="A1440" s="988" t="s">
        <v>1860</v>
      </c>
      <c r="B1440" s="988" t="s">
        <v>1859</v>
      </c>
      <c r="C1440" s="988" t="s">
        <v>1858</v>
      </c>
      <c r="D1440" s="988" t="s">
        <v>1857</v>
      </c>
      <c r="E1440" s="987" t="s">
        <v>6417</v>
      </c>
      <c r="F1440" s="988">
        <v>364894</v>
      </c>
    </row>
    <row r="1441" spans="1:6" ht="15" x14ac:dyDescent="0.15">
      <c r="A1441" s="985" t="s">
        <v>1824</v>
      </c>
      <c r="B1441" s="986"/>
      <c r="C1441" s="986" t="s">
        <v>1822</v>
      </c>
      <c r="D1441" s="986"/>
      <c r="E1441" s="987" t="s">
        <v>1824</v>
      </c>
      <c r="F1441" s="985">
        <v>370002</v>
      </c>
    </row>
    <row r="1442" spans="1:6" ht="15" x14ac:dyDescent="0.15">
      <c r="A1442" s="988" t="s">
        <v>1824</v>
      </c>
      <c r="B1442" s="988" t="s">
        <v>1856</v>
      </c>
      <c r="C1442" s="988" t="s">
        <v>1822</v>
      </c>
      <c r="D1442" s="988" t="s">
        <v>1855</v>
      </c>
      <c r="E1442" s="987" t="s">
        <v>6418</v>
      </c>
      <c r="F1442" s="988">
        <v>372013</v>
      </c>
    </row>
    <row r="1443" spans="1:6" ht="15" x14ac:dyDescent="0.15">
      <c r="A1443" s="988" t="s">
        <v>1824</v>
      </c>
      <c r="B1443" s="988" t="s">
        <v>1854</v>
      </c>
      <c r="C1443" s="988" t="s">
        <v>1822</v>
      </c>
      <c r="D1443" s="988" t="s">
        <v>1853</v>
      </c>
      <c r="E1443" s="987" t="s">
        <v>6419</v>
      </c>
      <c r="F1443" s="988">
        <v>372021</v>
      </c>
    </row>
    <row r="1444" spans="1:6" ht="15" x14ac:dyDescent="0.15">
      <c r="A1444" s="988" t="s">
        <v>1824</v>
      </c>
      <c r="B1444" s="988" t="s">
        <v>1852</v>
      </c>
      <c r="C1444" s="988" t="s">
        <v>1822</v>
      </c>
      <c r="D1444" s="988" t="s">
        <v>1851</v>
      </c>
      <c r="E1444" s="987" t="s">
        <v>6420</v>
      </c>
      <c r="F1444" s="988">
        <v>372030</v>
      </c>
    </row>
    <row r="1445" spans="1:6" ht="15" x14ac:dyDescent="0.15">
      <c r="A1445" s="988" t="s">
        <v>1824</v>
      </c>
      <c r="B1445" s="988" t="s">
        <v>1850</v>
      </c>
      <c r="C1445" s="988" t="s">
        <v>1822</v>
      </c>
      <c r="D1445" s="988" t="s">
        <v>1849</v>
      </c>
      <c r="E1445" s="987" t="s">
        <v>6421</v>
      </c>
      <c r="F1445" s="988">
        <v>372048</v>
      </c>
    </row>
    <row r="1446" spans="1:6" ht="15" x14ac:dyDescent="0.15">
      <c r="A1446" s="988" t="s">
        <v>1824</v>
      </c>
      <c r="B1446" s="988" t="s">
        <v>1848</v>
      </c>
      <c r="C1446" s="988" t="s">
        <v>1822</v>
      </c>
      <c r="D1446" s="988" t="s">
        <v>1847</v>
      </c>
      <c r="E1446" s="987" t="s">
        <v>6422</v>
      </c>
      <c r="F1446" s="988">
        <v>372056</v>
      </c>
    </row>
    <row r="1447" spans="1:6" ht="15" x14ac:dyDescent="0.15">
      <c r="A1447" s="988" t="s">
        <v>1824</v>
      </c>
      <c r="B1447" s="988" t="s">
        <v>1846</v>
      </c>
      <c r="C1447" s="988" t="s">
        <v>1822</v>
      </c>
      <c r="D1447" s="988" t="s">
        <v>1845</v>
      </c>
      <c r="E1447" s="987" t="s">
        <v>6423</v>
      </c>
      <c r="F1447" s="988">
        <v>372064</v>
      </c>
    </row>
    <row r="1448" spans="1:6" ht="15" x14ac:dyDescent="0.15">
      <c r="A1448" s="988" t="s">
        <v>1824</v>
      </c>
      <c r="B1448" s="988" t="s">
        <v>1844</v>
      </c>
      <c r="C1448" s="988" t="s">
        <v>1822</v>
      </c>
      <c r="D1448" s="988" t="s">
        <v>1843</v>
      </c>
      <c r="E1448" s="987" t="s">
        <v>6424</v>
      </c>
      <c r="F1448" s="988">
        <v>372072</v>
      </c>
    </row>
    <row r="1449" spans="1:6" ht="15" x14ac:dyDescent="0.15">
      <c r="A1449" s="988" t="s">
        <v>1824</v>
      </c>
      <c r="B1449" s="988" t="s">
        <v>1842</v>
      </c>
      <c r="C1449" s="988" t="s">
        <v>1822</v>
      </c>
      <c r="D1449" s="988" t="s">
        <v>1841</v>
      </c>
      <c r="E1449" s="987" t="s">
        <v>6425</v>
      </c>
      <c r="F1449" s="988">
        <v>372081</v>
      </c>
    </row>
    <row r="1450" spans="1:6" ht="15" x14ac:dyDescent="0.15">
      <c r="A1450" s="988" t="s">
        <v>1824</v>
      </c>
      <c r="B1450" s="988" t="s">
        <v>1840</v>
      </c>
      <c r="C1450" s="988" t="s">
        <v>1822</v>
      </c>
      <c r="D1450" s="988" t="s">
        <v>1839</v>
      </c>
      <c r="E1450" s="987" t="s">
        <v>6426</v>
      </c>
      <c r="F1450" s="988">
        <v>373222</v>
      </c>
    </row>
    <row r="1451" spans="1:6" ht="15" x14ac:dyDescent="0.15">
      <c r="A1451" s="988" t="s">
        <v>1824</v>
      </c>
      <c r="B1451" s="988" t="s">
        <v>1838</v>
      </c>
      <c r="C1451" s="988" t="s">
        <v>1822</v>
      </c>
      <c r="D1451" s="988" t="s">
        <v>1837</v>
      </c>
      <c r="E1451" s="987" t="s">
        <v>6427</v>
      </c>
      <c r="F1451" s="988">
        <v>373249</v>
      </c>
    </row>
    <row r="1452" spans="1:6" ht="15" x14ac:dyDescent="0.15">
      <c r="A1452" s="988" t="s">
        <v>1824</v>
      </c>
      <c r="B1452" s="988" t="s">
        <v>1836</v>
      </c>
      <c r="C1452" s="988" t="s">
        <v>1822</v>
      </c>
      <c r="D1452" s="988" t="s">
        <v>1835</v>
      </c>
      <c r="E1452" s="987" t="s">
        <v>6428</v>
      </c>
      <c r="F1452" s="988">
        <v>373419</v>
      </c>
    </row>
    <row r="1453" spans="1:6" ht="15" x14ac:dyDescent="0.15">
      <c r="A1453" s="988" t="s">
        <v>1824</v>
      </c>
      <c r="B1453" s="988" t="s">
        <v>1834</v>
      </c>
      <c r="C1453" s="988" t="s">
        <v>1822</v>
      </c>
      <c r="D1453" s="988" t="s">
        <v>1833</v>
      </c>
      <c r="E1453" s="987" t="s">
        <v>6429</v>
      </c>
      <c r="F1453" s="988">
        <v>373648</v>
      </c>
    </row>
    <row r="1454" spans="1:6" ht="15" x14ac:dyDescent="0.15">
      <c r="A1454" s="988" t="s">
        <v>1824</v>
      </c>
      <c r="B1454" s="988" t="s">
        <v>1832</v>
      </c>
      <c r="C1454" s="988" t="s">
        <v>1822</v>
      </c>
      <c r="D1454" s="988" t="s">
        <v>1831</v>
      </c>
      <c r="E1454" s="987" t="s">
        <v>6430</v>
      </c>
      <c r="F1454" s="988">
        <v>373869</v>
      </c>
    </row>
    <row r="1455" spans="1:6" ht="15" x14ac:dyDescent="0.15">
      <c r="A1455" s="988" t="s">
        <v>1824</v>
      </c>
      <c r="B1455" s="988" t="s">
        <v>1830</v>
      </c>
      <c r="C1455" s="988" t="s">
        <v>1822</v>
      </c>
      <c r="D1455" s="988" t="s">
        <v>1829</v>
      </c>
      <c r="E1455" s="987" t="s">
        <v>6431</v>
      </c>
      <c r="F1455" s="988">
        <v>373877</v>
      </c>
    </row>
    <row r="1456" spans="1:6" ht="15" x14ac:dyDescent="0.15">
      <c r="A1456" s="988" t="s">
        <v>1824</v>
      </c>
      <c r="B1456" s="988" t="s">
        <v>1828</v>
      </c>
      <c r="C1456" s="988" t="s">
        <v>1822</v>
      </c>
      <c r="D1456" s="988" t="s">
        <v>1827</v>
      </c>
      <c r="E1456" s="987" t="s">
        <v>6432</v>
      </c>
      <c r="F1456" s="988">
        <v>374032</v>
      </c>
    </row>
    <row r="1457" spans="1:6" ht="15" x14ac:dyDescent="0.15">
      <c r="A1457" s="988" t="s">
        <v>1824</v>
      </c>
      <c r="B1457" s="988" t="s">
        <v>1826</v>
      </c>
      <c r="C1457" s="988" t="s">
        <v>1822</v>
      </c>
      <c r="D1457" s="988" t="s">
        <v>1825</v>
      </c>
      <c r="E1457" s="987" t="s">
        <v>6433</v>
      </c>
      <c r="F1457" s="988">
        <v>374041</v>
      </c>
    </row>
    <row r="1458" spans="1:6" ht="15" x14ac:dyDescent="0.15">
      <c r="A1458" s="988" t="s">
        <v>1824</v>
      </c>
      <c r="B1458" s="988" t="s">
        <v>1823</v>
      </c>
      <c r="C1458" s="988" t="s">
        <v>1822</v>
      </c>
      <c r="D1458" s="988" t="s">
        <v>1821</v>
      </c>
      <c r="E1458" s="987" t="s">
        <v>6434</v>
      </c>
      <c r="F1458" s="988">
        <v>374067</v>
      </c>
    </row>
    <row r="1459" spans="1:6" ht="15" x14ac:dyDescent="0.15">
      <c r="A1459" s="985" t="s">
        <v>1783</v>
      </c>
      <c r="B1459" s="986"/>
      <c r="C1459" s="986" t="s">
        <v>1781</v>
      </c>
      <c r="D1459" s="986"/>
      <c r="E1459" s="987" t="s">
        <v>1783</v>
      </c>
      <c r="F1459" s="985">
        <v>380008</v>
      </c>
    </row>
    <row r="1460" spans="1:6" ht="15" x14ac:dyDescent="0.15">
      <c r="A1460" s="988" t="s">
        <v>1783</v>
      </c>
      <c r="B1460" s="988" t="s">
        <v>1820</v>
      </c>
      <c r="C1460" s="988" t="s">
        <v>1781</v>
      </c>
      <c r="D1460" s="988" t="s">
        <v>1819</v>
      </c>
      <c r="E1460" s="987" t="s">
        <v>6435</v>
      </c>
      <c r="F1460" s="988">
        <v>382019</v>
      </c>
    </row>
    <row r="1461" spans="1:6" ht="15" x14ac:dyDescent="0.15">
      <c r="A1461" s="988" t="s">
        <v>1783</v>
      </c>
      <c r="B1461" s="988" t="s">
        <v>1818</v>
      </c>
      <c r="C1461" s="988" t="s">
        <v>1781</v>
      </c>
      <c r="D1461" s="988" t="s">
        <v>1817</v>
      </c>
      <c r="E1461" s="987" t="s">
        <v>6436</v>
      </c>
      <c r="F1461" s="988">
        <v>382027</v>
      </c>
    </row>
    <row r="1462" spans="1:6" ht="15" x14ac:dyDescent="0.15">
      <c r="A1462" s="988" t="s">
        <v>1783</v>
      </c>
      <c r="B1462" s="988" t="s">
        <v>1816</v>
      </c>
      <c r="C1462" s="988" t="s">
        <v>1781</v>
      </c>
      <c r="D1462" s="988" t="s">
        <v>1815</v>
      </c>
      <c r="E1462" s="987" t="s">
        <v>6437</v>
      </c>
      <c r="F1462" s="988">
        <v>382035</v>
      </c>
    </row>
    <row r="1463" spans="1:6" ht="15" x14ac:dyDescent="0.15">
      <c r="A1463" s="988" t="s">
        <v>1783</v>
      </c>
      <c r="B1463" s="988" t="s">
        <v>1814</v>
      </c>
      <c r="C1463" s="988" t="s">
        <v>1781</v>
      </c>
      <c r="D1463" s="988" t="s">
        <v>1813</v>
      </c>
      <c r="E1463" s="987" t="s">
        <v>6438</v>
      </c>
      <c r="F1463" s="988">
        <v>382043</v>
      </c>
    </row>
    <row r="1464" spans="1:6" ht="15" x14ac:dyDescent="0.15">
      <c r="A1464" s="988" t="s">
        <v>1783</v>
      </c>
      <c r="B1464" s="988" t="s">
        <v>1812</v>
      </c>
      <c r="C1464" s="988" t="s">
        <v>1781</v>
      </c>
      <c r="D1464" s="988" t="s">
        <v>1811</v>
      </c>
      <c r="E1464" s="987" t="s">
        <v>6439</v>
      </c>
      <c r="F1464" s="988">
        <v>382051</v>
      </c>
    </row>
    <row r="1465" spans="1:6" ht="15" x14ac:dyDescent="0.15">
      <c r="A1465" s="988" t="s">
        <v>1783</v>
      </c>
      <c r="B1465" s="988" t="s">
        <v>1810</v>
      </c>
      <c r="C1465" s="988" t="s">
        <v>1781</v>
      </c>
      <c r="D1465" s="988" t="s">
        <v>6440</v>
      </c>
      <c r="E1465" s="987" t="s">
        <v>6441</v>
      </c>
      <c r="F1465" s="988">
        <v>382060</v>
      </c>
    </row>
    <row r="1466" spans="1:6" ht="15" x14ac:dyDescent="0.15">
      <c r="A1466" s="988" t="s">
        <v>1783</v>
      </c>
      <c r="B1466" s="988" t="s">
        <v>1809</v>
      </c>
      <c r="C1466" s="988" t="s">
        <v>1781</v>
      </c>
      <c r="D1466" s="988" t="s">
        <v>1808</v>
      </c>
      <c r="E1466" s="987" t="s">
        <v>6442</v>
      </c>
      <c r="F1466" s="988">
        <v>382078</v>
      </c>
    </row>
    <row r="1467" spans="1:6" ht="15" x14ac:dyDescent="0.15">
      <c r="A1467" s="988" t="s">
        <v>1783</v>
      </c>
      <c r="B1467" s="988" t="s">
        <v>1807</v>
      </c>
      <c r="C1467" s="988" t="s">
        <v>1781</v>
      </c>
      <c r="D1467" s="988" t="s">
        <v>1806</v>
      </c>
      <c r="E1467" s="987" t="s">
        <v>6443</v>
      </c>
      <c r="F1467" s="988">
        <v>382108</v>
      </c>
    </row>
    <row r="1468" spans="1:6" ht="15" x14ac:dyDescent="0.15">
      <c r="A1468" s="988" t="s">
        <v>1783</v>
      </c>
      <c r="B1468" s="988" t="s">
        <v>1805</v>
      </c>
      <c r="C1468" s="988" t="s">
        <v>1781</v>
      </c>
      <c r="D1468" s="988" t="s">
        <v>1804</v>
      </c>
      <c r="E1468" s="987" t="s">
        <v>6444</v>
      </c>
      <c r="F1468" s="988">
        <v>382132</v>
      </c>
    </row>
    <row r="1469" spans="1:6" ht="15" x14ac:dyDescent="0.15">
      <c r="A1469" s="988" t="s">
        <v>1783</v>
      </c>
      <c r="B1469" s="988" t="s">
        <v>1803</v>
      </c>
      <c r="C1469" s="988" t="s">
        <v>1781</v>
      </c>
      <c r="D1469" s="988" t="s">
        <v>1802</v>
      </c>
      <c r="E1469" s="987" t="s">
        <v>6445</v>
      </c>
      <c r="F1469" s="988">
        <v>382141</v>
      </c>
    </row>
    <row r="1470" spans="1:6" ht="15" x14ac:dyDescent="0.15">
      <c r="A1470" s="988" t="s">
        <v>1783</v>
      </c>
      <c r="B1470" s="988" t="s">
        <v>1801</v>
      </c>
      <c r="C1470" s="988" t="s">
        <v>1781</v>
      </c>
      <c r="D1470" s="988" t="s">
        <v>1800</v>
      </c>
      <c r="E1470" s="987" t="s">
        <v>6446</v>
      </c>
      <c r="F1470" s="988">
        <v>382159</v>
      </c>
    </row>
    <row r="1471" spans="1:6" ht="15" x14ac:dyDescent="0.15">
      <c r="A1471" s="988" t="s">
        <v>1783</v>
      </c>
      <c r="B1471" s="988" t="s">
        <v>1799</v>
      </c>
      <c r="C1471" s="988" t="s">
        <v>1781</v>
      </c>
      <c r="D1471" s="988" t="s">
        <v>1798</v>
      </c>
      <c r="E1471" s="987" t="s">
        <v>6447</v>
      </c>
      <c r="F1471" s="988">
        <v>383562</v>
      </c>
    </row>
    <row r="1472" spans="1:6" ht="15" x14ac:dyDescent="0.15">
      <c r="A1472" s="988" t="s">
        <v>1783</v>
      </c>
      <c r="B1472" s="988" t="s">
        <v>1797</v>
      </c>
      <c r="C1472" s="988" t="s">
        <v>1781</v>
      </c>
      <c r="D1472" s="988" t="s">
        <v>1796</v>
      </c>
      <c r="E1472" s="987" t="s">
        <v>6448</v>
      </c>
      <c r="F1472" s="988">
        <v>383864</v>
      </c>
    </row>
    <row r="1473" spans="1:6" ht="15" x14ac:dyDescent="0.15">
      <c r="A1473" s="988" t="s">
        <v>1783</v>
      </c>
      <c r="B1473" s="988" t="s">
        <v>1795</v>
      </c>
      <c r="C1473" s="988" t="s">
        <v>1781</v>
      </c>
      <c r="D1473" s="988" t="s">
        <v>1794</v>
      </c>
      <c r="E1473" s="987" t="s">
        <v>6449</v>
      </c>
      <c r="F1473" s="988">
        <v>384011</v>
      </c>
    </row>
    <row r="1474" spans="1:6" ht="15" x14ac:dyDescent="0.15">
      <c r="A1474" s="988" t="s">
        <v>1783</v>
      </c>
      <c r="B1474" s="988" t="s">
        <v>1793</v>
      </c>
      <c r="C1474" s="988" t="s">
        <v>1781</v>
      </c>
      <c r="D1474" s="988" t="s">
        <v>1792</v>
      </c>
      <c r="E1474" s="987" t="s">
        <v>6450</v>
      </c>
      <c r="F1474" s="988">
        <v>384020</v>
      </c>
    </row>
    <row r="1475" spans="1:6" ht="15" x14ac:dyDescent="0.15">
      <c r="A1475" s="988" t="s">
        <v>1783</v>
      </c>
      <c r="B1475" s="988" t="s">
        <v>1791</v>
      </c>
      <c r="C1475" s="988" t="s">
        <v>1781</v>
      </c>
      <c r="D1475" s="988" t="s">
        <v>1790</v>
      </c>
      <c r="E1475" s="987" t="s">
        <v>6451</v>
      </c>
      <c r="F1475" s="988">
        <v>384224</v>
      </c>
    </row>
    <row r="1476" spans="1:6" ht="15" x14ac:dyDescent="0.15">
      <c r="A1476" s="988" t="s">
        <v>1783</v>
      </c>
      <c r="B1476" s="988" t="s">
        <v>1789</v>
      </c>
      <c r="C1476" s="988" t="s">
        <v>1781</v>
      </c>
      <c r="D1476" s="988" t="s">
        <v>1788</v>
      </c>
      <c r="E1476" s="987" t="s">
        <v>6452</v>
      </c>
      <c r="F1476" s="988">
        <v>384429</v>
      </c>
    </row>
    <row r="1477" spans="1:6" ht="15" x14ac:dyDescent="0.15">
      <c r="A1477" s="988" t="s">
        <v>1783</v>
      </c>
      <c r="B1477" s="988" t="s">
        <v>1787</v>
      </c>
      <c r="C1477" s="988" t="s">
        <v>1781</v>
      </c>
      <c r="D1477" s="988" t="s">
        <v>1786</v>
      </c>
      <c r="E1477" s="987" t="s">
        <v>6453</v>
      </c>
      <c r="F1477" s="988">
        <v>384844</v>
      </c>
    </row>
    <row r="1478" spans="1:6" ht="15" x14ac:dyDescent="0.15">
      <c r="A1478" s="988" t="s">
        <v>1783</v>
      </c>
      <c r="B1478" s="988" t="s">
        <v>1785</v>
      </c>
      <c r="C1478" s="988" t="s">
        <v>1781</v>
      </c>
      <c r="D1478" s="988" t="s">
        <v>1784</v>
      </c>
      <c r="E1478" s="987" t="s">
        <v>6454</v>
      </c>
      <c r="F1478" s="988">
        <v>384887</v>
      </c>
    </row>
    <row r="1479" spans="1:6" ht="15" x14ac:dyDescent="0.15">
      <c r="A1479" s="988" t="s">
        <v>1783</v>
      </c>
      <c r="B1479" s="988" t="s">
        <v>1782</v>
      </c>
      <c r="C1479" s="988" t="s">
        <v>1781</v>
      </c>
      <c r="D1479" s="988" t="s">
        <v>1780</v>
      </c>
      <c r="E1479" s="987" t="s">
        <v>6455</v>
      </c>
      <c r="F1479" s="988">
        <v>385069</v>
      </c>
    </row>
    <row r="1480" spans="1:6" ht="15" x14ac:dyDescent="0.15">
      <c r="A1480" s="985" t="s">
        <v>1715</v>
      </c>
      <c r="B1480" s="986"/>
      <c r="C1480" s="986" t="s">
        <v>1713</v>
      </c>
      <c r="D1480" s="986"/>
      <c r="E1480" s="987" t="s">
        <v>1715</v>
      </c>
      <c r="F1480" s="985">
        <v>390003</v>
      </c>
    </row>
    <row r="1481" spans="1:6" ht="15" x14ac:dyDescent="0.15">
      <c r="A1481" s="988" t="s">
        <v>1715</v>
      </c>
      <c r="B1481" s="988" t="s">
        <v>1779</v>
      </c>
      <c r="C1481" s="988" t="s">
        <v>1713</v>
      </c>
      <c r="D1481" s="988" t="s">
        <v>1778</v>
      </c>
      <c r="E1481" s="987" t="s">
        <v>6456</v>
      </c>
      <c r="F1481" s="988">
        <v>392014</v>
      </c>
    </row>
    <row r="1482" spans="1:6" ht="15" x14ac:dyDescent="0.15">
      <c r="A1482" s="988" t="s">
        <v>1715</v>
      </c>
      <c r="B1482" s="988" t="s">
        <v>1777</v>
      </c>
      <c r="C1482" s="988" t="s">
        <v>1713</v>
      </c>
      <c r="D1482" s="988" t="s">
        <v>1776</v>
      </c>
      <c r="E1482" s="987" t="s">
        <v>6457</v>
      </c>
      <c r="F1482" s="988">
        <v>392022</v>
      </c>
    </row>
    <row r="1483" spans="1:6" ht="15" x14ac:dyDescent="0.15">
      <c r="A1483" s="988" t="s">
        <v>1715</v>
      </c>
      <c r="B1483" s="988" t="s">
        <v>1775</v>
      </c>
      <c r="C1483" s="988" t="s">
        <v>1713</v>
      </c>
      <c r="D1483" s="988" t="s">
        <v>1774</v>
      </c>
      <c r="E1483" s="987" t="s">
        <v>6458</v>
      </c>
      <c r="F1483" s="988">
        <v>392031</v>
      </c>
    </row>
    <row r="1484" spans="1:6" ht="15" x14ac:dyDescent="0.15">
      <c r="A1484" s="988" t="s">
        <v>1715</v>
      </c>
      <c r="B1484" s="988" t="s">
        <v>1773</v>
      </c>
      <c r="C1484" s="988" t="s">
        <v>1713</v>
      </c>
      <c r="D1484" s="988" t="s">
        <v>1772</v>
      </c>
      <c r="E1484" s="987" t="s">
        <v>6459</v>
      </c>
      <c r="F1484" s="988">
        <v>392049</v>
      </c>
    </row>
    <row r="1485" spans="1:6" ht="15" x14ac:dyDescent="0.15">
      <c r="A1485" s="988" t="s">
        <v>1715</v>
      </c>
      <c r="B1485" s="988" t="s">
        <v>1771</v>
      </c>
      <c r="C1485" s="988" t="s">
        <v>1713</v>
      </c>
      <c r="D1485" s="988" t="s">
        <v>1770</v>
      </c>
      <c r="E1485" s="987" t="s">
        <v>6460</v>
      </c>
      <c r="F1485" s="988">
        <v>392057</v>
      </c>
    </row>
    <row r="1486" spans="1:6" ht="15" x14ac:dyDescent="0.15">
      <c r="A1486" s="988" t="s">
        <v>1715</v>
      </c>
      <c r="B1486" s="988" t="s">
        <v>1769</v>
      </c>
      <c r="C1486" s="988" t="s">
        <v>1713</v>
      </c>
      <c r="D1486" s="988" t="s">
        <v>1768</v>
      </c>
      <c r="E1486" s="987" t="s">
        <v>6461</v>
      </c>
      <c r="F1486" s="988">
        <v>392065</v>
      </c>
    </row>
    <row r="1487" spans="1:6" ht="15" x14ac:dyDescent="0.15">
      <c r="A1487" s="988" t="s">
        <v>1715</v>
      </c>
      <c r="B1487" s="988" t="s">
        <v>1767</v>
      </c>
      <c r="C1487" s="988" t="s">
        <v>1713</v>
      </c>
      <c r="D1487" s="988" t="s">
        <v>1766</v>
      </c>
      <c r="E1487" s="987" t="s">
        <v>6462</v>
      </c>
      <c r="F1487" s="988">
        <v>392081</v>
      </c>
    </row>
    <row r="1488" spans="1:6" ht="15" x14ac:dyDescent="0.15">
      <c r="A1488" s="988" t="s">
        <v>1715</v>
      </c>
      <c r="B1488" s="988" t="s">
        <v>1765</v>
      </c>
      <c r="C1488" s="988" t="s">
        <v>1713</v>
      </c>
      <c r="D1488" s="988" t="s">
        <v>1764</v>
      </c>
      <c r="E1488" s="987" t="s">
        <v>6463</v>
      </c>
      <c r="F1488" s="988">
        <v>392090</v>
      </c>
    </row>
    <row r="1489" spans="1:6" ht="15" x14ac:dyDescent="0.15">
      <c r="A1489" s="988" t="s">
        <v>1715</v>
      </c>
      <c r="B1489" s="988" t="s">
        <v>1763</v>
      </c>
      <c r="C1489" s="988" t="s">
        <v>1713</v>
      </c>
      <c r="D1489" s="988" t="s">
        <v>1762</v>
      </c>
      <c r="E1489" s="987" t="s">
        <v>6464</v>
      </c>
      <c r="F1489" s="988">
        <v>392103</v>
      </c>
    </row>
    <row r="1490" spans="1:6" ht="15" x14ac:dyDescent="0.15">
      <c r="A1490" s="988" t="s">
        <v>1715</v>
      </c>
      <c r="B1490" s="988" t="s">
        <v>1761</v>
      </c>
      <c r="C1490" s="988" t="s">
        <v>1713</v>
      </c>
      <c r="D1490" s="988" t="s">
        <v>1760</v>
      </c>
      <c r="E1490" s="987" t="s">
        <v>6465</v>
      </c>
      <c r="F1490" s="988">
        <v>392111</v>
      </c>
    </row>
    <row r="1491" spans="1:6" ht="15" x14ac:dyDescent="0.15">
      <c r="A1491" s="988" t="s">
        <v>1715</v>
      </c>
      <c r="B1491" s="988" t="s">
        <v>1759</v>
      </c>
      <c r="C1491" s="988" t="s">
        <v>1713</v>
      </c>
      <c r="D1491" s="988" t="s">
        <v>1758</v>
      </c>
      <c r="E1491" s="987" t="s">
        <v>6466</v>
      </c>
      <c r="F1491" s="988">
        <v>392120</v>
      </c>
    </row>
    <row r="1492" spans="1:6" ht="15" x14ac:dyDescent="0.15">
      <c r="A1492" s="988" t="s">
        <v>1715</v>
      </c>
      <c r="B1492" s="988" t="s">
        <v>1757</v>
      </c>
      <c r="C1492" s="988" t="s">
        <v>1713</v>
      </c>
      <c r="D1492" s="988" t="s">
        <v>1756</v>
      </c>
      <c r="E1492" s="987" t="s">
        <v>6467</v>
      </c>
      <c r="F1492" s="988">
        <v>393011</v>
      </c>
    </row>
    <row r="1493" spans="1:6" ht="15" x14ac:dyDescent="0.15">
      <c r="A1493" s="988" t="s">
        <v>1715</v>
      </c>
      <c r="B1493" s="988" t="s">
        <v>1755</v>
      </c>
      <c r="C1493" s="988" t="s">
        <v>1713</v>
      </c>
      <c r="D1493" s="988" t="s">
        <v>1754</v>
      </c>
      <c r="E1493" s="987" t="s">
        <v>6468</v>
      </c>
      <c r="F1493" s="988">
        <v>393029</v>
      </c>
    </row>
    <row r="1494" spans="1:6" ht="15" x14ac:dyDescent="0.15">
      <c r="A1494" s="988" t="s">
        <v>1715</v>
      </c>
      <c r="B1494" s="988" t="s">
        <v>1753</v>
      </c>
      <c r="C1494" s="988" t="s">
        <v>1713</v>
      </c>
      <c r="D1494" s="988" t="s">
        <v>1752</v>
      </c>
      <c r="E1494" s="987" t="s">
        <v>6469</v>
      </c>
      <c r="F1494" s="988">
        <v>393037</v>
      </c>
    </row>
    <row r="1495" spans="1:6" ht="15" x14ac:dyDescent="0.15">
      <c r="A1495" s="988" t="s">
        <v>1715</v>
      </c>
      <c r="B1495" s="988" t="s">
        <v>1751</v>
      </c>
      <c r="C1495" s="988" t="s">
        <v>1713</v>
      </c>
      <c r="D1495" s="988" t="s">
        <v>1750</v>
      </c>
      <c r="E1495" s="987" t="s">
        <v>6470</v>
      </c>
      <c r="F1495" s="988">
        <v>393045</v>
      </c>
    </row>
    <row r="1496" spans="1:6" ht="15" x14ac:dyDescent="0.15">
      <c r="A1496" s="988" t="s">
        <v>1715</v>
      </c>
      <c r="B1496" s="988" t="s">
        <v>1749</v>
      </c>
      <c r="C1496" s="988" t="s">
        <v>1713</v>
      </c>
      <c r="D1496" s="988" t="s">
        <v>1748</v>
      </c>
      <c r="E1496" s="987" t="s">
        <v>6471</v>
      </c>
      <c r="F1496" s="988">
        <v>393053</v>
      </c>
    </row>
    <row r="1497" spans="1:6" ht="15" x14ac:dyDescent="0.15">
      <c r="A1497" s="988" t="s">
        <v>1715</v>
      </c>
      <c r="B1497" s="988" t="s">
        <v>1747</v>
      </c>
      <c r="C1497" s="988" t="s">
        <v>1713</v>
      </c>
      <c r="D1497" s="988" t="s">
        <v>1746</v>
      </c>
      <c r="E1497" s="987" t="s">
        <v>6472</v>
      </c>
      <c r="F1497" s="988">
        <v>393061</v>
      </c>
    </row>
    <row r="1498" spans="1:6" ht="15" x14ac:dyDescent="0.15">
      <c r="A1498" s="988" t="s">
        <v>1715</v>
      </c>
      <c r="B1498" s="988" t="s">
        <v>1745</v>
      </c>
      <c r="C1498" s="988" t="s">
        <v>1713</v>
      </c>
      <c r="D1498" s="988" t="s">
        <v>1744</v>
      </c>
      <c r="E1498" s="987" t="s">
        <v>6473</v>
      </c>
      <c r="F1498" s="988">
        <v>393070</v>
      </c>
    </row>
    <row r="1499" spans="1:6" ht="15" x14ac:dyDescent="0.15">
      <c r="A1499" s="988" t="s">
        <v>1715</v>
      </c>
      <c r="B1499" s="988" t="s">
        <v>1743</v>
      </c>
      <c r="C1499" s="988" t="s">
        <v>1713</v>
      </c>
      <c r="D1499" s="988" t="s">
        <v>1742</v>
      </c>
      <c r="E1499" s="987" t="s">
        <v>6474</v>
      </c>
      <c r="F1499" s="988">
        <v>393410</v>
      </c>
    </row>
    <row r="1500" spans="1:6" ht="15" x14ac:dyDescent="0.15">
      <c r="A1500" s="988" t="s">
        <v>1715</v>
      </c>
      <c r="B1500" s="988" t="s">
        <v>1741</v>
      </c>
      <c r="C1500" s="988" t="s">
        <v>1713</v>
      </c>
      <c r="D1500" s="988" t="s">
        <v>1740</v>
      </c>
      <c r="E1500" s="987" t="s">
        <v>6475</v>
      </c>
      <c r="F1500" s="988">
        <v>393444</v>
      </c>
    </row>
    <row r="1501" spans="1:6" ht="15" x14ac:dyDescent="0.15">
      <c r="A1501" s="988" t="s">
        <v>1715</v>
      </c>
      <c r="B1501" s="988" t="s">
        <v>1739</v>
      </c>
      <c r="C1501" s="988" t="s">
        <v>1713</v>
      </c>
      <c r="D1501" s="988" t="s">
        <v>1738</v>
      </c>
      <c r="E1501" s="987" t="s">
        <v>6476</v>
      </c>
      <c r="F1501" s="988">
        <v>393631</v>
      </c>
    </row>
    <row r="1502" spans="1:6" ht="15" x14ac:dyDescent="0.15">
      <c r="A1502" s="988" t="s">
        <v>1715</v>
      </c>
      <c r="B1502" s="988" t="s">
        <v>1737</v>
      </c>
      <c r="C1502" s="988" t="s">
        <v>1713</v>
      </c>
      <c r="D1502" s="988" t="s">
        <v>1736</v>
      </c>
      <c r="E1502" s="987" t="s">
        <v>6477</v>
      </c>
      <c r="F1502" s="988">
        <v>393649</v>
      </c>
    </row>
    <row r="1503" spans="1:6" ht="15" x14ac:dyDescent="0.15">
      <c r="A1503" s="988" t="s">
        <v>1715</v>
      </c>
      <c r="B1503" s="988" t="s">
        <v>1735</v>
      </c>
      <c r="C1503" s="988" t="s">
        <v>1713</v>
      </c>
      <c r="D1503" s="988" t="s">
        <v>1734</v>
      </c>
      <c r="E1503" s="987" t="s">
        <v>6478</v>
      </c>
      <c r="F1503" s="988">
        <v>393860</v>
      </c>
    </row>
    <row r="1504" spans="1:6" ht="15" x14ac:dyDescent="0.15">
      <c r="A1504" s="988" t="s">
        <v>1715</v>
      </c>
      <c r="B1504" s="988" t="s">
        <v>1733</v>
      </c>
      <c r="C1504" s="988" t="s">
        <v>1713</v>
      </c>
      <c r="D1504" s="988" t="s">
        <v>6479</v>
      </c>
      <c r="E1504" s="987" t="s">
        <v>6480</v>
      </c>
      <c r="F1504" s="988">
        <v>393878</v>
      </c>
    </row>
    <row r="1505" spans="1:6" ht="15" x14ac:dyDescent="0.15">
      <c r="A1505" s="988" t="s">
        <v>1715</v>
      </c>
      <c r="B1505" s="988" t="s">
        <v>1732</v>
      </c>
      <c r="C1505" s="988" t="s">
        <v>1713</v>
      </c>
      <c r="D1505" s="988" t="s">
        <v>1731</v>
      </c>
      <c r="E1505" s="987" t="s">
        <v>6481</v>
      </c>
      <c r="F1505" s="988">
        <v>394017</v>
      </c>
    </row>
    <row r="1506" spans="1:6" ht="15" x14ac:dyDescent="0.15">
      <c r="A1506" s="988" t="s">
        <v>1715</v>
      </c>
      <c r="B1506" s="988" t="s">
        <v>1730</v>
      </c>
      <c r="C1506" s="988" t="s">
        <v>1713</v>
      </c>
      <c r="D1506" s="988" t="s">
        <v>1729</v>
      </c>
      <c r="E1506" s="987" t="s">
        <v>6482</v>
      </c>
      <c r="F1506" s="988">
        <v>394025</v>
      </c>
    </row>
    <row r="1507" spans="1:6" ht="15" x14ac:dyDescent="0.15">
      <c r="A1507" s="988" t="s">
        <v>1715</v>
      </c>
      <c r="B1507" s="988" t="s">
        <v>1728</v>
      </c>
      <c r="C1507" s="988" t="s">
        <v>1713</v>
      </c>
      <c r="D1507" s="988" t="s">
        <v>1727</v>
      </c>
      <c r="E1507" s="987" t="s">
        <v>6483</v>
      </c>
      <c r="F1507" s="988">
        <v>394033</v>
      </c>
    </row>
    <row r="1508" spans="1:6" ht="15" x14ac:dyDescent="0.15">
      <c r="A1508" s="988" t="s">
        <v>1715</v>
      </c>
      <c r="B1508" s="988" t="s">
        <v>1726</v>
      </c>
      <c r="C1508" s="988" t="s">
        <v>1713</v>
      </c>
      <c r="D1508" s="988" t="s">
        <v>1725</v>
      </c>
      <c r="E1508" s="987" t="s">
        <v>6484</v>
      </c>
      <c r="F1508" s="988">
        <v>394050</v>
      </c>
    </row>
    <row r="1509" spans="1:6" ht="15" x14ac:dyDescent="0.15">
      <c r="A1509" s="988" t="s">
        <v>1715</v>
      </c>
      <c r="B1509" s="988" t="s">
        <v>1724</v>
      </c>
      <c r="C1509" s="988" t="s">
        <v>1713</v>
      </c>
      <c r="D1509" s="988" t="s">
        <v>1723</v>
      </c>
      <c r="E1509" s="987" t="s">
        <v>6485</v>
      </c>
      <c r="F1509" s="988">
        <v>394106</v>
      </c>
    </row>
    <row r="1510" spans="1:6" ht="15" x14ac:dyDescent="0.15">
      <c r="A1510" s="988" t="s">
        <v>1715</v>
      </c>
      <c r="B1510" s="988" t="s">
        <v>1722</v>
      </c>
      <c r="C1510" s="988" t="s">
        <v>1713</v>
      </c>
      <c r="D1510" s="988" t="s">
        <v>1341</v>
      </c>
      <c r="E1510" s="987" t="s">
        <v>6486</v>
      </c>
      <c r="F1510" s="988">
        <v>394114</v>
      </c>
    </row>
    <row r="1511" spans="1:6" ht="15" x14ac:dyDescent="0.15">
      <c r="A1511" s="988" t="s">
        <v>1715</v>
      </c>
      <c r="B1511" s="988" t="s">
        <v>1721</v>
      </c>
      <c r="C1511" s="988" t="s">
        <v>1713</v>
      </c>
      <c r="D1511" s="988" t="s">
        <v>1720</v>
      </c>
      <c r="E1511" s="987" t="s">
        <v>6487</v>
      </c>
      <c r="F1511" s="988">
        <v>394122</v>
      </c>
    </row>
    <row r="1512" spans="1:6" ht="15" x14ac:dyDescent="0.15">
      <c r="A1512" s="988" t="s">
        <v>1715</v>
      </c>
      <c r="B1512" s="988" t="s">
        <v>1719</v>
      </c>
      <c r="C1512" s="988" t="s">
        <v>1713</v>
      </c>
      <c r="D1512" s="988" t="s">
        <v>1718</v>
      </c>
      <c r="E1512" s="987" t="s">
        <v>6488</v>
      </c>
      <c r="F1512" s="988">
        <v>394246</v>
      </c>
    </row>
    <row r="1513" spans="1:6" ht="15" x14ac:dyDescent="0.15">
      <c r="A1513" s="988" t="s">
        <v>1715</v>
      </c>
      <c r="B1513" s="988" t="s">
        <v>1717</v>
      </c>
      <c r="C1513" s="988" t="s">
        <v>1713</v>
      </c>
      <c r="D1513" s="988" t="s">
        <v>1716</v>
      </c>
      <c r="E1513" s="987" t="s">
        <v>6489</v>
      </c>
      <c r="F1513" s="988">
        <v>394271</v>
      </c>
    </row>
    <row r="1514" spans="1:6" ht="15" x14ac:dyDescent="0.15">
      <c r="A1514" s="988" t="s">
        <v>1715</v>
      </c>
      <c r="B1514" s="988" t="s">
        <v>1714</v>
      </c>
      <c r="C1514" s="988" t="s">
        <v>1713</v>
      </c>
      <c r="D1514" s="988" t="s">
        <v>1712</v>
      </c>
      <c r="E1514" s="987" t="s">
        <v>6490</v>
      </c>
      <c r="F1514" s="988">
        <v>394289</v>
      </c>
    </row>
    <row r="1515" spans="1:6" ht="15" x14ac:dyDescent="0.15">
      <c r="A1515" s="985" t="s">
        <v>1596</v>
      </c>
      <c r="B1515" s="986"/>
      <c r="C1515" s="986" t="s">
        <v>1594</v>
      </c>
      <c r="D1515" s="986"/>
      <c r="E1515" s="987" t="s">
        <v>1596</v>
      </c>
      <c r="F1515" s="985">
        <v>400009</v>
      </c>
    </row>
    <row r="1516" spans="1:6" ht="15" x14ac:dyDescent="0.15">
      <c r="A1516" s="988" t="s">
        <v>1596</v>
      </c>
      <c r="B1516" s="988" t="s">
        <v>1711</v>
      </c>
      <c r="C1516" s="988" t="s">
        <v>1594</v>
      </c>
      <c r="D1516" s="988" t="s">
        <v>6491</v>
      </c>
      <c r="E1516" s="987" t="s">
        <v>6492</v>
      </c>
      <c r="F1516" s="988">
        <v>401005</v>
      </c>
    </row>
    <row r="1517" spans="1:6" ht="15" x14ac:dyDescent="0.15">
      <c r="A1517" s="988" t="s">
        <v>1596</v>
      </c>
      <c r="B1517" s="988" t="s">
        <v>1710</v>
      </c>
      <c r="C1517" s="988" t="s">
        <v>1594</v>
      </c>
      <c r="D1517" s="988" t="s">
        <v>1709</v>
      </c>
      <c r="E1517" s="987" t="s">
        <v>6493</v>
      </c>
      <c r="F1517" s="988">
        <v>401307</v>
      </c>
    </row>
    <row r="1518" spans="1:6" ht="15" x14ac:dyDescent="0.15">
      <c r="A1518" s="988" t="s">
        <v>1596</v>
      </c>
      <c r="B1518" s="988" t="s">
        <v>1708</v>
      </c>
      <c r="C1518" s="988" t="s">
        <v>1594</v>
      </c>
      <c r="D1518" s="988" t="s">
        <v>1707</v>
      </c>
      <c r="E1518" s="987" t="s">
        <v>6494</v>
      </c>
      <c r="F1518" s="988">
        <v>402028</v>
      </c>
    </row>
    <row r="1519" spans="1:6" ht="15" x14ac:dyDescent="0.15">
      <c r="A1519" s="988" t="s">
        <v>1596</v>
      </c>
      <c r="B1519" s="988" t="s">
        <v>1706</v>
      </c>
      <c r="C1519" s="988" t="s">
        <v>1594</v>
      </c>
      <c r="D1519" s="988" t="s">
        <v>1705</v>
      </c>
      <c r="E1519" s="987" t="s">
        <v>6495</v>
      </c>
      <c r="F1519" s="988">
        <v>402036</v>
      </c>
    </row>
    <row r="1520" spans="1:6" ht="15" x14ac:dyDescent="0.15">
      <c r="A1520" s="988" t="s">
        <v>1596</v>
      </c>
      <c r="B1520" s="988" t="s">
        <v>1704</v>
      </c>
      <c r="C1520" s="988" t="s">
        <v>1594</v>
      </c>
      <c r="D1520" s="988" t="s">
        <v>1703</v>
      </c>
      <c r="E1520" s="987" t="s">
        <v>6496</v>
      </c>
      <c r="F1520" s="988">
        <v>402044</v>
      </c>
    </row>
    <row r="1521" spans="1:6" ht="15" x14ac:dyDescent="0.15">
      <c r="A1521" s="988" t="s">
        <v>1596</v>
      </c>
      <c r="B1521" s="988" t="s">
        <v>1702</v>
      </c>
      <c r="C1521" s="988" t="s">
        <v>1594</v>
      </c>
      <c r="D1521" s="988" t="s">
        <v>1701</v>
      </c>
      <c r="E1521" s="987" t="s">
        <v>6497</v>
      </c>
      <c r="F1521" s="988">
        <v>402052</v>
      </c>
    </row>
    <row r="1522" spans="1:6" ht="15" x14ac:dyDescent="0.15">
      <c r="A1522" s="988" t="s">
        <v>1596</v>
      </c>
      <c r="B1522" s="988" t="s">
        <v>1700</v>
      </c>
      <c r="C1522" s="988" t="s">
        <v>1594</v>
      </c>
      <c r="D1522" s="988" t="s">
        <v>1699</v>
      </c>
      <c r="E1522" s="987" t="s">
        <v>6498</v>
      </c>
      <c r="F1522" s="988">
        <v>402061</v>
      </c>
    </row>
    <row r="1523" spans="1:6" ht="15" x14ac:dyDescent="0.15">
      <c r="A1523" s="988" t="s">
        <v>1596</v>
      </c>
      <c r="B1523" s="988" t="s">
        <v>1698</v>
      </c>
      <c r="C1523" s="988" t="s">
        <v>1594</v>
      </c>
      <c r="D1523" s="988" t="s">
        <v>1697</v>
      </c>
      <c r="E1523" s="987" t="s">
        <v>6499</v>
      </c>
      <c r="F1523" s="988">
        <v>402079</v>
      </c>
    </row>
    <row r="1524" spans="1:6" ht="15" x14ac:dyDescent="0.15">
      <c r="A1524" s="988" t="s">
        <v>1596</v>
      </c>
      <c r="B1524" s="988" t="s">
        <v>1696</v>
      </c>
      <c r="C1524" s="988" t="s">
        <v>1594</v>
      </c>
      <c r="D1524" s="988" t="s">
        <v>1695</v>
      </c>
      <c r="E1524" s="987" t="s">
        <v>6500</v>
      </c>
      <c r="F1524" s="988">
        <v>402109</v>
      </c>
    </row>
    <row r="1525" spans="1:6" ht="15" x14ac:dyDescent="0.15">
      <c r="A1525" s="988" t="s">
        <v>1596</v>
      </c>
      <c r="B1525" s="988" t="s">
        <v>1694</v>
      </c>
      <c r="C1525" s="988" t="s">
        <v>1594</v>
      </c>
      <c r="D1525" s="988" t="s">
        <v>1693</v>
      </c>
      <c r="E1525" s="987" t="s">
        <v>6501</v>
      </c>
      <c r="F1525" s="988">
        <v>402117</v>
      </c>
    </row>
    <row r="1526" spans="1:6" ht="15" x14ac:dyDescent="0.15">
      <c r="A1526" s="988" t="s">
        <v>1596</v>
      </c>
      <c r="B1526" s="988" t="s">
        <v>1692</v>
      </c>
      <c r="C1526" s="988" t="s">
        <v>1594</v>
      </c>
      <c r="D1526" s="988" t="s">
        <v>1691</v>
      </c>
      <c r="E1526" s="987" t="s">
        <v>6502</v>
      </c>
      <c r="F1526" s="988">
        <v>402125</v>
      </c>
    </row>
    <row r="1527" spans="1:6" ht="15" x14ac:dyDescent="0.15">
      <c r="A1527" s="988" t="s">
        <v>1596</v>
      </c>
      <c r="B1527" s="988" t="s">
        <v>1690</v>
      </c>
      <c r="C1527" s="988" t="s">
        <v>1594</v>
      </c>
      <c r="D1527" s="988" t="s">
        <v>1689</v>
      </c>
      <c r="E1527" s="987" t="s">
        <v>6503</v>
      </c>
      <c r="F1527" s="988">
        <v>402133</v>
      </c>
    </row>
    <row r="1528" spans="1:6" ht="15" x14ac:dyDescent="0.15">
      <c r="A1528" s="988" t="s">
        <v>1596</v>
      </c>
      <c r="B1528" s="988" t="s">
        <v>1688</v>
      </c>
      <c r="C1528" s="988" t="s">
        <v>1594</v>
      </c>
      <c r="D1528" s="988" t="s">
        <v>1687</v>
      </c>
      <c r="E1528" s="987" t="s">
        <v>6504</v>
      </c>
      <c r="F1528" s="988">
        <v>402141</v>
      </c>
    </row>
    <row r="1529" spans="1:6" ht="15" x14ac:dyDescent="0.15">
      <c r="A1529" s="988" t="s">
        <v>1596</v>
      </c>
      <c r="B1529" s="988" t="s">
        <v>1686</v>
      </c>
      <c r="C1529" s="988" t="s">
        <v>1594</v>
      </c>
      <c r="D1529" s="988" t="s">
        <v>1685</v>
      </c>
      <c r="E1529" s="987" t="s">
        <v>6505</v>
      </c>
      <c r="F1529" s="988">
        <v>402150</v>
      </c>
    </row>
    <row r="1530" spans="1:6" ht="15" x14ac:dyDescent="0.15">
      <c r="A1530" s="988" t="s">
        <v>1596</v>
      </c>
      <c r="B1530" s="988" t="s">
        <v>1684</v>
      </c>
      <c r="C1530" s="988" t="s">
        <v>1594</v>
      </c>
      <c r="D1530" s="988" t="s">
        <v>1683</v>
      </c>
      <c r="E1530" s="987" t="s">
        <v>6506</v>
      </c>
      <c r="F1530" s="988">
        <v>402168</v>
      </c>
    </row>
    <row r="1531" spans="1:6" ht="15" x14ac:dyDescent="0.15">
      <c r="A1531" s="988" t="s">
        <v>1596</v>
      </c>
      <c r="B1531" s="988" t="s">
        <v>1682</v>
      </c>
      <c r="C1531" s="988" t="s">
        <v>1594</v>
      </c>
      <c r="D1531" s="988" t="s">
        <v>1681</v>
      </c>
      <c r="E1531" s="987" t="s">
        <v>6507</v>
      </c>
      <c r="F1531" s="988">
        <v>402176</v>
      </c>
    </row>
    <row r="1532" spans="1:6" ht="15" x14ac:dyDescent="0.15">
      <c r="A1532" s="988" t="s">
        <v>1596</v>
      </c>
      <c r="B1532" s="988" t="s">
        <v>1680</v>
      </c>
      <c r="C1532" s="988" t="s">
        <v>1594</v>
      </c>
      <c r="D1532" s="988" t="s">
        <v>1679</v>
      </c>
      <c r="E1532" s="987" t="s">
        <v>6508</v>
      </c>
      <c r="F1532" s="988">
        <v>402184</v>
      </c>
    </row>
    <row r="1533" spans="1:6" ht="15" x14ac:dyDescent="0.15">
      <c r="A1533" s="988" t="s">
        <v>1596</v>
      </c>
      <c r="B1533" s="988" t="s">
        <v>1678</v>
      </c>
      <c r="C1533" s="988" t="s">
        <v>1594</v>
      </c>
      <c r="D1533" s="988" t="s">
        <v>1677</v>
      </c>
      <c r="E1533" s="987" t="s">
        <v>6509</v>
      </c>
      <c r="F1533" s="988">
        <v>402192</v>
      </c>
    </row>
    <row r="1534" spans="1:6" ht="15" x14ac:dyDescent="0.15">
      <c r="A1534" s="988" t="s">
        <v>1596</v>
      </c>
      <c r="B1534" s="988" t="s">
        <v>1676</v>
      </c>
      <c r="C1534" s="988" t="s">
        <v>1594</v>
      </c>
      <c r="D1534" s="988" t="s">
        <v>1675</v>
      </c>
      <c r="E1534" s="987" t="s">
        <v>6510</v>
      </c>
      <c r="F1534" s="988">
        <v>402206</v>
      </c>
    </row>
    <row r="1535" spans="1:6" ht="15" x14ac:dyDescent="0.15">
      <c r="A1535" s="988" t="s">
        <v>1596</v>
      </c>
      <c r="B1535" s="988" t="s">
        <v>1674</v>
      </c>
      <c r="C1535" s="988" t="s">
        <v>1594</v>
      </c>
      <c r="D1535" s="988" t="s">
        <v>1673</v>
      </c>
      <c r="E1535" s="987" t="s">
        <v>6511</v>
      </c>
      <c r="F1535" s="988">
        <v>402214</v>
      </c>
    </row>
    <row r="1536" spans="1:6" ht="15" x14ac:dyDescent="0.15">
      <c r="A1536" s="988" t="s">
        <v>1596</v>
      </c>
      <c r="B1536" s="988" t="s">
        <v>1672</v>
      </c>
      <c r="C1536" s="988" t="s">
        <v>1594</v>
      </c>
      <c r="D1536" s="988" t="s">
        <v>1671</v>
      </c>
      <c r="E1536" s="987" t="s">
        <v>6512</v>
      </c>
      <c r="F1536" s="988">
        <v>402231</v>
      </c>
    </row>
    <row r="1537" spans="1:6" ht="15" x14ac:dyDescent="0.15">
      <c r="A1537" s="988" t="s">
        <v>1596</v>
      </c>
      <c r="B1537" s="988" t="s">
        <v>1670</v>
      </c>
      <c r="C1537" s="988" t="s">
        <v>1594</v>
      </c>
      <c r="D1537" s="988" t="s">
        <v>1669</v>
      </c>
      <c r="E1537" s="987" t="s">
        <v>6513</v>
      </c>
      <c r="F1537" s="988">
        <v>402249</v>
      </c>
    </row>
    <row r="1538" spans="1:6" ht="15" x14ac:dyDescent="0.15">
      <c r="A1538" s="988" t="s">
        <v>1596</v>
      </c>
      <c r="B1538" s="988" t="s">
        <v>1668</v>
      </c>
      <c r="C1538" s="988" t="s">
        <v>1594</v>
      </c>
      <c r="D1538" s="988" t="s">
        <v>1667</v>
      </c>
      <c r="E1538" s="987" t="s">
        <v>6514</v>
      </c>
      <c r="F1538" s="988">
        <v>402257</v>
      </c>
    </row>
    <row r="1539" spans="1:6" ht="15" x14ac:dyDescent="0.15">
      <c r="A1539" s="988" t="s">
        <v>1596</v>
      </c>
      <c r="B1539" s="988" t="s">
        <v>1666</v>
      </c>
      <c r="C1539" s="988" t="s">
        <v>1594</v>
      </c>
      <c r="D1539" s="988" t="s">
        <v>1665</v>
      </c>
      <c r="E1539" s="987" t="s">
        <v>6515</v>
      </c>
      <c r="F1539" s="988">
        <v>402265</v>
      </c>
    </row>
    <row r="1540" spans="1:6" ht="15" x14ac:dyDescent="0.15">
      <c r="A1540" s="988" t="s">
        <v>1596</v>
      </c>
      <c r="B1540" s="988" t="s">
        <v>1664</v>
      </c>
      <c r="C1540" s="988" t="s">
        <v>1594</v>
      </c>
      <c r="D1540" s="988" t="s">
        <v>1663</v>
      </c>
      <c r="E1540" s="987" t="s">
        <v>6516</v>
      </c>
      <c r="F1540" s="988">
        <v>402273</v>
      </c>
    </row>
    <row r="1541" spans="1:6" ht="15" x14ac:dyDescent="0.15">
      <c r="A1541" s="988" t="s">
        <v>1596</v>
      </c>
      <c r="B1541" s="988" t="s">
        <v>1662</v>
      </c>
      <c r="C1541" s="988" t="s">
        <v>1594</v>
      </c>
      <c r="D1541" s="988" t="s">
        <v>1661</v>
      </c>
      <c r="E1541" s="987" t="s">
        <v>6517</v>
      </c>
      <c r="F1541" s="988">
        <v>402281</v>
      </c>
    </row>
    <row r="1542" spans="1:6" ht="15" x14ac:dyDescent="0.15">
      <c r="A1542" s="988" t="s">
        <v>1596</v>
      </c>
      <c r="B1542" s="988" t="s">
        <v>1660</v>
      </c>
      <c r="C1542" s="988" t="s">
        <v>1594</v>
      </c>
      <c r="D1542" s="988" t="s">
        <v>1659</v>
      </c>
      <c r="E1542" s="987" t="s">
        <v>6518</v>
      </c>
      <c r="F1542" s="988">
        <v>402290</v>
      </c>
    </row>
    <row r="1543" spans="1:6" ht="15" x14ac:dyDescent="0.15">
      <c r="A1543" s="988" t="s">
        <v>1596</v>
      </c>
      <c r="B1543" s="988" t="s">
        <v>1658</v>
      </c>
      <c r="C1543" s="988" t="s">
        <v>1594</v>
      </c>
      <c r="D1543" s="988" t="s">
        <v>1657</v>
      </c>
      <c r="E1543" s="987" t="s">
        <v>6519</v>
      </c>
      <c r="F1543" s="988">
        <v>402303</v>
      </c>
    </row>
    <row r="1544" spans="1:6" ht="15" x14ac:dyDescent="0.15">
      <c r="A1544" s="988" t="s">
        <v>1596</v>
      </c>
      <c r="B1544" s="988" t="s">
        <v>6520</v>
      </c>
      <c r="C1544" s="988" t="s">
        <v>1594</v>
      </c>
      <c r="D1544" s="988" t="s">
        <v>6521</v>
      </c>
      <c r="E1544" s="987" t="s">
        <v>6522</v>
      </c>
      <c r="F1544" s="988">
        <v>402311</v>
      </c>
    </row>
    <row r="1545" spans="1:6" ht="15" x14ac:dyDescent="0.15">
      <c r="A1545" s="988" t="s">
        <v>1596</v>
      </c>
      <c r="B1545" s="988" t="s">
        <v>1656</v>
      </c>
      <c r="C1545" s="988" t="s">
        <v>1594</v>
      </c>
      <c r="D1545" s="988" t="s">
        <v>1655</v>
      </c>
      <c r="E1545" s="987" t="s">
        <v>6523</v>
      </c>
      <c r="F1545" s="988">
        <v>403415</v>
      </c>
    </row>
    <row r="1546" spans="1:6" ht="15" x14ac:dyDescent="0.15">
      <c r="A1546" s="988" t="s">
        <v>1596</v>
      </c>
      <c r="B1546" s="988" t="s">
        <v>1654</v>
      </c>
      <c r="C1546" s="988" t="s">
        <v>1594</v>
      </c>
      <c r="D1546" s="988" t="s">
        <v>1653</v>
      </c>
      <c r="E1546" s="987" t="s">
        <v>6524</v>
      </c>
      <c r="F1546" s="988">
        <v>403423</v>
      </c>
    </row>
    <row r="1547" spans="1:6" ht="15" x14ac:dyDescent="0.15">
      <c r="A1547" s="988" t="s">
        <v>1596</v>
      </c>
      <c r="B1547" s="988" t="s">
        <v>1652</v>
      </c>
      <c r="C1547" s="988" t="s">
        <v>1594</v>
      </c>
      <c r="D1547" s="988" t="s">
        <v>1651</v>
      </c>
      <c r="E1547" s="987" t="s">
        <v>6525</v>
      </c>
      <c r="F1547" s="988">
        <v>403431</v>
      </c>
    </row>
    <row r="1548" spans="1:6" ht="15" x14ac:dyDescent="0.15">
      <c r="A1548" s="988" t="s">
        <v>1596</v>
      </c>
      <c r="B1548" s="988" t="s">
        <v>1650</v>
      </c>
      <c r="C1548" s="988" t="s">
        <v>1594</v>
      </c>
      <c r="D1548" s="988" t="s">
        <v>1649</v>
      </c>
      <c r="E1548" s="987" t="s">
        <v>6526</v>
      </c>
      <c r="F1548" s="988">
        <v>403440</v>
      </c>
    </row>
    <row r="1549" spans="1:6" ht="15" x14ac:dyDescent="0.15">
      <c r="A1549" s="988" t="s">
        <v>1596</v>
      </c>
      <c r="B1549" s="988" t="s">
        <v>1648</v>
      </c>
      <c r="C1549" s="988" t="s">
        <v>1594</v>
      </c>
      <c r="D1549" s="988" t="s">
        <v>1647</v>
      </c>
      <c r="E1549" s="987" t="s">
        <v>6527</v>
      </c>
      <c r="F1549" s="988">
        <v>403458</v>
      </c>
    </row>
    <row r="1550" spans="1:6" ht="15" x14ac:dyDescent="0.15">
      <c r="A1550" s="988" t="s">
        <v>1596</v>
      </c>
      <c r="B1550" s="988" t="s">
        <v>1646</v>
      </c>
      <c r="C1550" s="988" t="s">
        <v>1594</v>
      </c>
      <c r="D1550" s="988" t="s">
        <v>1645</v>
      </c>
      <c r="E1550" s="987" t="s">
        <v>6528</v>
      </c>
      <c r="F1550" s="988">
        <v>403482</v>
      </c>
    </row>
    <row r="1551" spans="1:6" ht="15" x14ac:dyDescent="0.15">
      <c r="A1551" s="988" t="s">
        <v>1596</v>
      </c>
      <c r="B1551" s="988" t="s">
        <v>1644</v>
      </c>
      <c r="C1551" s="988" t="s">
        <v>1594</v>
      </c>
      <c r="D1551" s="988" t="s">
        <v>1643</v>
      </c>
      <c r="E1551" s="987" t="s">
        <v>6529</v>
      </c>
      <c r="F1551" s="988">
        <v>403491</v>
      </c>
    </row>
    <row r="1552" spans="1:6" ht="15" x14ac:dyDescent="0.15">
      <c r="A1552" s="988" t="s">
        <v>1596</v>
      </c>
      <c r="B1552" s="988" t="s">
        <v>1642</v>
      </c>
      <c r="C1552" s="988" t="s">
        <v>1594</v>
      </c>
      <c r="D1552" s="988" t="s">
        <v>1641</v>
      </c>
      <c r="E1552" s="987" t="s">
        <v>6530</v>
      </c>
      <c r="F1552" s="988">
        <v>403814</v>
      </c>
    </row>
    <row r="1553" spans="1:6" ht="15" x14ac:dyDescent="0.15">
      <c r="A1553" s="988" t="s">
        <v>1596</v>
      </c>
      <c r="B1553" s="988" t="s">
        <v>1640</v>
      </c>
      <c r="C1553" s="988" t="s">
        <v>1594</v>
      </c>
      <c r="D1553" s="988" t="s">
        <v>1639</v>
      </c>
      <c r="E1553" s="987" t="s">
        <v>6531</v>
      </c>
      <c r="F1553" s="988">
        <v>403822</v>
      </c>
    </row>
    <row r="1554" spans="1:6" ht="15" x14ac:dyDescent="0.15">
      <c r="A1554" s="988" t="s">
        <v>1596</v>
      </c>
      <c r="B1554" s="988" t="s">
        <v>1638</v>
      </c>
      <c r="C1554" s="988" t="s">
        <v>1594</v>
      </c>
      <c r="D1554" s="988" t="s">
        <v>1637</v>
      </c>
      <c r="E1554" s="987" t="s">
        <v>6532</v>
      </c>
      <c r="F1554" s="988">
        <v>403831</v>
      </c>
    </row>
    <row r="1555" spans="1:6" ht="15" x14ac:dyDescent="0.15">
      <c r="A1555" s="988" t="s">
        <v>1596</v>
      </c>
      <c r="B1555" s="988" t="s">
        <v>1636</v>
      </c>
      <c r="C1555" s="988" t="s">
        <v>1594</v>
      </c>
      <c r="D1555" s="988" t="s">
        <v>1635</v>
      </c>
      <c r="E1555" s="987" t="s">
        <v>6533</v>
      </c>
      <c r="F1555" s="988">
        <v>403849</v>
      </c>
    </row>
    <row r="1556" spans="1:6" ht="15" x14ac:dyDescent="0.15">
      <c r="A1556" s="988" t="s">
        <v>1596</v>
      </c>
      <c r="B1556" s="988" t="s">
        <v>1634</v>
      </c>
      <c r="C1556" s="988" t="s">
        <v>1594</v>
      </c>
      <c r="D1556" s="988" t="s">
        <v>1633</v>
      </c>
      <c r="E1556" s="987" t="s">
        <v>6534</v>
      </c>
      <c r="F1556" s="988">
        <v>404012</v>
      </c>
    </row>
    <row r="1557" spans="1:6" ht="15" x14ac:dyDescent="0.15">
      <c r="A1557" s="988" t="s">
        <v>1596</v>
      </c>
      <c r="B1557" s="988" t="s">
        <v>1632</v>
      </c>
      <c r="C1557" s="988" t="s">
        <v>1594</v>
      </c>
      <c r="D1557" s="988" t="s">
        <v>1631</v>
      </c>
      <c r="E1557" s="987" t="s">
        <v>6535</v>
      </c>
      <c r="F1557" s="988">
        <v>404021</v>
      </c>
    </row>
    <row r="1558" spans="1:6" ht="15" x14ac:dyDescent="0.15">
      <c r="A1558" s="988" t="s">
        <v>1596</v>
      </c>
      <c r="B1558" s="988" t="s">
        <v>1630</v>
      </c>
      <c r="C1558" s="988" t="s">
        <v>1594</v>
      </c>
      <c r="D1558" s="988" t="s">
        <v>1629</v>
      </c>
      <c r="E1558" s="987" t="s">
        <v>6536</v>
      </c>
      <c r="F1558" s="988">
        <v>404217</v>
      </c>
    </row>
    <row r="1559" spans="1:6" ht="15" x14ac:dyDescent="0.15">
      <c r="A1559" s="988" t="s">
        <v>1596</v>
      </c>
      <c r="B1559" s="988" t="s">
        <v>1628</v>
      </c>
      <c r="C1559" s="988" t="s">
        <v>1594</v>
      </c>
      <c r="D1559" s="988" t="s">
        <v>1627</v>
      </c>
      <c r="E1559" s="987" t="s">
        <v>6537</v>
      </c>
      <c r="F1559" s="988">
        <v>404471</v>
      </c>
    </row>
    <row r="1560" spans="1:6" ht="15" x14ac:dyDescent="0.15">
      <c r="A1560" s="988" t="s">
        <v>1596</v>
      </c>
      <c r="B1560" s="988" t="s">
        <v>1626</v>
      </c>
      <c r="C1560" s="988" t="s">
        <v>1594</v>
      </c>
      <c r="D1560" s="988" t="s">
        <v>1625</v>
      </c>
      <c r="E1560" s="987" t="s">
        <v>6538</v>
      </c>
      <c r="F1560" s="988">
        <v>404489</v>
      </c>
    </row>
    <row r="1561" spans="1:6" ht="15" x14ac:dyDescent="0.15">
      <c r="A1561" s="988" t="s">
        <v>1596</v>
      </c>
      <c r="B1561" s="988" t="s">
        <v>1624</v>
      </c>
      <c r="C1561" s="988" t="s">
        <v>1594</v>
      </c>
      <c r="D1561" s="988" t="s">
        <v>1623</v>
      </c>
      <c r="E1561" s="987" t="s">
        <v>6539</v>
      </c>
      <c r="F1561" s="988">
        <v>405035</v>
      </c>
    </row>
    <row r="1562" spans="1:6" ht="15" x14ac:dyDescent="0.15">
      <c r="A1562" s="988" t="s">
        <v>1596</v>
      </c>
      <c r="B1562" s="988" t="s">
        <v>1622</v>
      </c>
      <c r="C1562" s="988" t="s">
        <v>1594</v>
      </c>
      <c r="D1562" s="988" t="s">
        <v>1621</v>
      </c>
      <c r="E1562" s="987" t="s">
        <v>6540</v>
      </c>
      <c r="F1562" s="988">
        <v>405221</v>
      </c>
    </row>
    <row r="1563" spans="1:6" ht="15" x14ac:dyDescent="0.15">
      <c r="A1563" s="988" t="s">
        <v>1596</v>
      </c>
      <c r="B1563" s="988" t="s">
        <v>1620</v>
      </c>
      <c r="C1563" s="988" t="s">
        <v>1594</v>
      </c>
      <c r="D1563" s="988" t="s">
        <v>1619</v>
      </c>
      <c r="E1563" s="987" t="s">
        <v>6541</v>
      </c>
      <c r="F1563" s="988">
        <v>405442</v>
      </c>
    </row>
    <row r="1564" spans="1:6" ht="15" x14ac:dyDescent="0.15">
      <c r="A1564" s="988" t="s">
        <v>1596</v>
      </c>
      <c r="B1564" s="988" t="s">
        <v>1618</v>
      </c>
      <c r="C1564" s="988" t="s">
        <v>1594</v>
      </c>
      <c r="D1564" s="988" t="s">
        <v>1617</v>
      </c>
      <c r="E1564" s="987" t="s">
        <v>6542</v>
      </c>
      <c r="F1564" s="988">
        <v>406015</v>
      </c>
    </row>
    <row r="1565" spans="1:6" ht="15" x14ac:dyDescent="0.15">
      <c r="A1565" s="988" t="s">
        <v>1596</v>
      </c>
      <c r="B1565" s="988" t="s">
        <v>1616</v>
      </c>
      <c r="C1565" s="988" t="s">
        <v>1594</v>
      </c>
      <c r="D1565" s="988" t="s">
        <v>1615</v>
      </c>
      <c r="E1565" s="987" t="s">
        <v>6543</v>
      </c>
      <c r="F1565" s="988">
        <v>406023</v>
      </c>
    </row>
    <row r="1566" spans="1:6" ht="15" x14ac:dyDescent="0.15">
      <c r="A1566" s="988" t="s">
        <v>1596</v>
      </c>
      <c r="B1566" s="988" t="s">
        <v>1614</v>
      </c>
      <c r="C1566" s="988" t="s">
        <v>1594</v>
      </c>
      <c r="D1566" s="988" t="s">
        <v>1613</v>
      </c>
      <c r="E1566" s="987" t="s">
        <v>6544</v>
      </c>
      <c r="F1566" s="988">
        <v>406040</v>
      </c>
    </row>
    <row r="1567" spans="1:6" ht="15" x14ac:dyDescent="0.15">
      <c r="A1567" s="988" t="s">
        <v>1596</v>
      </c>
      <c r="B1567" s="988" t="s">
        <v>1612</v>
      </c>
      <c r="C1567" s="988" t="s">
        <v>1594</v>
      </c>
      <c r="D1567" s="988" t="s">
        <v>1611</v>
      </c>
      <c r="E1567" s="987" t="s">
        <v>6545</v>
      </c>
      <c r="F1567" s="988">
        <v>406058</v>
      </c>
    </row>
    <row r="1568" spans="1:6" ht="15" x14ac:dyDescent="0.15">
      <c r="A1568" s="988" t="s">
        <v>1596</v>
      </c>
      <c r="B1568" s="988" t="s">
        <v>1610</v>
      </c>
      <c r="C1568" s="988" t="s">
        <v>1594</v>
      </c>
      <c r="D1568" s="988" t="s">
        <v>1609</v>
      </c>
      <c r="E1568" s="987" t="s">
        <v>6546</v>
      </c>
      <c r="F1568" s="988">
        <v>406082</v>
      </c>
    </row>
    <row r="1569" spans="1:6" ht="15" x14ac:dyDescent="0.15">
      <c r="A1569" s="988" t="s">
        <v>1596</v>
      </c>
      <c r="B1569" s="988" t="s">
        <v>1608</v>
      </c>
      <c r="C1569" s="988" t="s">
        <v>1594</v>
      </c>
      <c r="D1569" s="988" t="s">
        <v>1607</v>
      </c>
      <c r="E1569" s="987" t="s">
        <v>6547</v>
      </c>
      <c r="F1569" s="988">
        <v>406091</v>
      </c>
    </row>
    <row r="1570" spans="1:6" ht="15" x14ac:dyDescent="0.15">
      <c r="A1570" s="988" t="s">
        <v>1596</v>
      </c>
      <c r="B1570" s="988" t="s">
        <v>1606</v>
      </c>
      <c r="C1570" s="988" t="s">
        <v>1594</v>
      </c>
      <c r="D1570" s="988" t="s">
        <v>1605</v>
      </c>
      <c r="E1570" s="987" t="s">
        <v>6548</v>
      </c>
      <c r="F1570" s="988">
        <v>406104</v>
      </c>
    </row>
    <row r="1571" spans="1:6" ht="15" x14ac:dyDescent="0.15">
      <c r="A1571" s="988" t="s">
        <v>1596</v>
      </c>
      <c r="B1571" s="988" t="s">
        <v>1604</v>
      </c>
      <c r="C1571" s="988" t="s">
        <v>1594</v>
      </c>
      <c r="D1571" s="988" t="s">
        <v>1603</v>
      </c>
      <c r="E1571" s="987" t="s">
        <v>6549</v>
      </c>
      <c r="F1571" s="988">
        <v>406210</v>
      </c>
    </row>
    <row r="1572" spans="1:6" ht="15" x14ac:dyDescent="0.15">
      <c r="A1572" s="988" t="s">
        <v>1596</v>
      </c>
      <c r="B1572" s="988" t="s">
        <v>1602</v>
      </c>
      <c r="C1572" s="988" t="s">
        <v>1594</v>
      </c>
      <c r="D1572" s="988" t="s">
        <v>1601</v>
      </c>
      <c r="E1572" s="987" t="s">
        <v>6550</v>
      </c>
      <c r="F1572" s="988">
        <v>406252</v>
      </c>
    </row>
    <row r="1573" spans="1:6" ht="15" x14ac:dyDescent="0.15">
      <c r="A1573" s="988" t="s">
        <v>1596</v>
      </c>
      <c r="B1573" s="988" t="s">
        <v>1600</v>
      </c>
      <c r="C1573" s="988" t="s">
        <v>1594</v>
      </c>
      <c r="D1573" s="988" t="s">
        <v>1599</v>
      </c>
      <c r="E1573" s="987" t="s">
        <v>6551</v>
      </c>
      <c r="F1573" s="988">
        <v>406422</v>
      </c>
    </row>
    <row r="1574" spans="1:6" ht="15" x14ac:dyDescent="0.15">
      <c r="A1574" s="988" t="s">
        <v>1596</v>
      </c>
      <c r="B1574" s="988" t="s">
        <v>1598</v>
      </c>
      <c r="C1574" s="988" t="s">
        <v>1594</v>
      </c>
      <c r="D1574" s="988" t="s">
        <v>1597</v>
      </c>
      <c r="E1574" s="987" t="s">
        <v>6552</v>
      </c>
      <c r="F1574" s="988">
        <v>406465</v>
      </c>
    </row>
    <row r="1575" spans="1:6" ht="15" x14ac:dyDescent="0.15">
      <c r="A1575" s="988" t="s">
        <v>1596</v>
      </c>
      <c r="B1575" s="988" t="s">
        <v>1595</v>
      </c>
      <c r="C1575" s="988" t="s">
        <v>1594</v>
      </c>
      <c r="D1575" s="988" t="s">
        <v>1593</v>
      </c>
      <c r="E1575" s="987" t="s">
        <v>6553</v>
      </c>
      <c r="F1575" s="988">
        <v>406473</v>
      </c>
    </row>
    <row r="1576" spans="1:6" ht="15" x14ac:dyDescent="0.15">
      <c r="A1576" s="985" t="s">
        <v>1554</v>
      </c>
      <c r="B1576" s="986"/>
      <c r="C1576" s="986" t="s">
        <v>1552</v>
      </c>
      <c r="D1576" s="986"/>
      <c r="E1576" s="987" t="s">
        <v>1554</v>
      </c>
      <c r="F1576" s="985">
        <v>410004</v>
      </c>
    </row>
    <row r="1577" spans="1:6" ht="15" x14ac:dyDescent="0.15">
      <c r="A1577" s="988" t="s">
        <v>1554</v>
      </c>
      <c r="B1577" s="988" t="s">
        <v>1592</v>
      </c>
      <c r="C1577" s="988" t="s">
        <v>1552</v>
      </c>
      <c r="D1577" s="988" t="s">
        <v>1591</v>
      </c>
      <c r="E1577" s="987" t="s">
        <v>6554</v>
      </c>
      <c r="F1577" s="988">
        <v>412015</v>
      </c>
    </row>
    <row r="1578" spans="1:6" ht="15" x14ac:dyDescent="0.15">
      <c r="A1578" s="988" t="s">
        <v>1554</v>
      </c>
      <c r="B1578" s="988" t="s">
        <v>1590</v>
      </c>
      <c r="C1578" s="988" t="s">
        <v>1552</v>
      </c>
      <c r="D1578" s="988" t="s">
        <v>1589</v>
      </c>
      <c r="E1578" s="987" t="s">
        <v>6555</v>
      </c>
      <c r="F1578" s="988">
        <v>412023</v>
      </c>
    </row>
    <row r="1579" spans="1:6" ht="15" x14ac:dyDescent="0.15">
      <c r="A1579" s="988" t="s">
        <v>1554</v>
      </c>
      <c r="B1579" s="988" t="s">
        <v>1588</v>
      </c>
      <c r="C1579" s="988" t="s">
        <v>1552</v>
      </c>
      <c r="D1579" s="988" t="s">
        <v>1587</v>
      </c>
      <c r="E1579" s="987" t="s">
        <v>6556</v>
      </c>
      <c r="F1579" s="988">
        <v>412031</v>
      </c>
    </row>
    <row r="1580" spans="1:6" ht="15" x14ac:dyDescent="0.15">
      <c r="A1580" s="988" t="s">
        <v>1554</v>
      </c>
      <c r="B1580" s="988" t="s">
        <v>1586</v>
      </c>
      <c r="C1580" s="988" t="s">
        <v>1552</v>
      </c>
      <c r="D1580" s="988" t="s">
        <v>1585</v>
      </c>
      <c r="E1580" s="987" t="s">
        <v>6557</v>
      </c>
      <c r="F1580" s="988">
        <v>412040</v>
      </c>
    </row>
    <row r="1581" spans="1:6" ht="15" x14ac:dyDescent="0.15">
      <c r="A1581" s="988" t="s">
        <v>1554</v>
      </c>
      <c r="B1581" s="988" t="s">
        <v>1584</v>
      </c>
      <c r="C1581" s="988" t="s">
        <v>1552</v>
      </c>
      <c r="D1581" s="988" t="s">
        <v>1583</v>
      </c>
      <c r="E1581" s="987" t="s">
        <v>6558</v>
      </c>
      <c r="F1581" s="988">
        <v>412058</v>
      </c>
    </row>
    <row r="1582" spans="1:6" ht="15" x14ac:dyDescent="0.15">
      <c r="A1582" s="988" t="s">
        <v>1554</v>
      </c>
      <c r="B1582" s="988" t="s">
        <v>1582</v>
      </c>
      <c r="C1582" s="988" t="s">
        <v>1552</v>
      </c>
      <c r="D1582" s="988" t="s">
        <v>1581</v>
      </c>
      <c r="E1582" s="987" t="s">
        <v>6559</v>
      </c>
      <c r="F1582" s="988">
        <v>412066</v>
      </c>
    </row>
    <row r="1583" spans="1:6" ht="15" x14ac:dyDescent="0.15">
      <c r="A1583" s="988" t="s">
        <v>1554</v>
      </c>
      <c r="B1583" s="988" t="s">
        <v>1580</v>
      </c>
      <c r="C1583" s="988" t="s">
        <v>1552</v>
      </c>
      <c r="D1583" s="988" t="s">
        <v>1579</v>
      </c>
      <c r="E1583" s="987" t="s">
        <v>6560</v>
      </c>
      <c r="F1583" s="988">
        <v>412074</v>
      </c>
    </row>
    <row r="1584" spans="1:6" ht="15" x14ac:dyDescent="0.15">
      <c r="A1584" s="988" t="s">
        <v>1554</v>
      </c>
      <c r="B1584" s="988" t="s">
        <v>1578</v>
      </c>
      <c r="C1584" s="988" t="s">
        <v>1552</v>
      </c>
      <c r="D1584" s="988" t="s">
        <v>1577</v>
      </c>
      <c r="E1584" s="987" t="s">
        <v>6561</v>
      </c>
      <c r="F1584" s="988">
        <v>412082</v>
      </c>
    </row>
    <row r="1585" spans="1:6" ht="15" x14ac:dyDescent="0.15">
      <c r="A1585" s="988" t="s">
        <v>1554</v>
      </c>
      <c r="B1585" s="988" t="s">
        <v>1576</v>
      </c>
      <c r="C1585" s="988" t="s">
        <v>1552</v>
      </c>
      <c r="D1585" s="988" t="s">
        <v>1575</v>
      </c>
      <c r="E1585" s="987" t="s">
        <v>6562</v>
      </c>
      <c r="F1585" s="988">
        <v>412091</v>
      </c>
    </row>
    <row r="1586" spans="1:6" ht="15" x14ac:dyDescent="0.15">
      <c r="A1586" s="988" t="s">
        <v>1554</v>
      </c>
      <c r="B1586" s="988" t="s">
        <v>1574</v>
      </c>
      <c r="C1586" s="988" t="s">
        <v>1552</v>
      </c>
      <c r="D1586" s="988" t="s">
        <v>1573</v>
      </c>
      <c r="E1586" s="987" t="s">
        <v>6563</v>
      </c>
      <c r="F1586" s="988">
        <v>412104</v>
      </c>
    </row>
    <row r="1587" spans="1:6" ht="15" x14ac:dyDescent="0.15">
      <c r="A1587" s="988" t="s">
        <v>1554</v>
      </c>
      <c r="B1587" s="988" t="s">
        <v>1572</v>
      </c>
      <c r="C1587" s="988" t="s">
        <v>1552</v>
      </c>
      <c r="D1587" s="988" t="s">
        <v>1571</v>
      </c>
      <c r="E1587" s="987" t="s">
        <v>6564</v>
      </c>
      <c r="F1587" s="988">
        <v>413275</v>
      </c>
    </row>
    <row r="1588" spans="1:6" ht="15" x14ac:dyDescent="0.15">
      <c r="A1588" s="988" t="s">
        <v>1554</v>
      </c>
      <c r="B1588" s="988" t="s">
        <v>1570</v>
      </c>
      <c r="C1588" s="988" t="s">
        <v>1552</v>
      </c>
      <c r="D1588" s="988" t="s">
        <v>1569</v>
      </c>
      <c r="E1588" s="987" t="s">
        <v>6565</v>
      </c>
      <c r="F1588" s="988">
        <v>413411</v>
      </c>
    </row>
    <row r="1589" spans="1:6" ht="15" x14ac:dyDescent="0.15">
      <c r="A1589" s="988" t="s">
        <v>1554</v>
      </c>
      <c r="B1589" s="988" t="s">
        <v>1568</v>
      </c>
      <c r="C1589" s="988" t="s">
        <v>1552</v>
      </c>
      <c r="D1589" s="988" t="s">
        <v>1567</v>
      </c>
      <c r="E1589" s="987" t="s">
        <v>6566</v>
      </c>
      <c r="F1589" s="988">
        <v>413453</v>
      </c>
    </row>
    <row r="1590" spans="1:6" ht="15" x14ac:dyDescent="0.15">
      <c r="A1590" s="988" t="s">
        <v>1554</v>
      </c>
      <c r="B1590" s="988" t="s">
        <v>1566</v>
      </c>
      <c r="C1590" s="988" t="s">
        <v>1552</v>
      </c>
      <c r="D1590" s="988" t="s">
        <v>1565</v>
      </c>
      <c r="E1590" s="987" t="s">
        <v>6567</v>
      </c>
      <c r="F1590" s="988">
        <v>413461</v>
      </c>
    </row>
    <row r="1591" spans="1:6" ht="15" x14ac:dyDescent="0.15">
      <c r="A1591" s="988" t="s">
        <v>1554</v>
      </c>
      <c r="B1591" s="988" t="s">
        <v>1564</v>
      </c>
      <c r="C1591" s="988" t="s">
        <v>1552</v>
      </c>
      <c r="D1591" s="988" t="s">
        <v>1563</v>
      </c>
      <c r="E1591" s="987" t="s">
        <v>6568</v>
      </c>
      <c r="F1591" s="988">
        <v>413879</v>
      </c>
    </row>
    <row r="1592" spans="1:6" ht="15" x14ac:dyDescent="0.15">
      <c r="A1592" s="988" t="s">
        <v>1554</v>
      </c>
      <c r="B1592" s="988" t="s">
        <v>1562</v>
      </c>
      <c r="C1592" s="988" t="s">
        <v>1552</v>
      </c>
      <c r="D1592" s="988" t="s">
        <v>1561</v>
      </c>
      <c r="E1592" s="987" t="s">
        <v>6569</v>
      </c>
      <c r="F1592" s="988">
        <v>414018</v>
      </c>
    </row>
    <row r="1593" spans="1:6" ht="15" x14ac:dyDescent="0.15">
      <c r="A1593" s="988" t="s">
        <v>1554</v>
      </c>
      <c r="B1593" s="988" t="s">
        <v>1560</v>
      </c>
      <c r="C1593" s="988" t="s">
        <v>1552</v>
      </c>
      <c r="D1593" s="988" t="s">
        <v>1559</v>
      </c>
      <c r="E1593" s="987" t="s">
        <v>6570</v>
      </c>
      <c r="F1593" s="988">
        <v>414239</v>
      </c>
    </row>
    <row r="1594" spans="1:6" ht="15" x14ac:dyDescent="0.15">
      <c r="A1594" s="988" t="s">
        <v>1554</v>
      </c>
      <c r="B1594" s="988" t="s">
        <v>1558</v>
      </c>
      <c r="C1594" s="988" t="s">
        <v>1552</v>
      </c>
      <c r="D1594" s="988" t="s">
        <v>1557</v>
      </c>
      <c r="E1594" s="987" t="s">
        <v>6571</v>
      </c>
      <c r="F1594" s="988">
        <v>414247</v>
      </c>
    </row>
    <row r="1595" spans="1:6" ht="15" x14ac:dyDescent="0.15">
      <c r="A1595" s="988" t="s">
        <v>1554</v>
      </c>
      <c r="B1595" s="988" t="s">
        <v>1556</v>
      </c>
      <c r="C1595" s="988" t="s">
        <v>1552</v>
      </c>
      <c r="D1595" s="988" t="s">
        <v>1555</v>
      </c>
      <c r="E1595" s="987" t="s">
        <v>6572</v>
      </c>
      <c r="F1595" s="988">
        <v>414255</v>
      </c>
    </row>
    <row r="1596" spans="1:6" ht="15" x14ac:dyDescent="0.15">
      <c r="A1596" s="988" t="s">
        <v>1554</v>
      </c>
      <c r="B1596" s="988" t="s">
        <v>1553</v>
      </c>
      <c r="C1596" s="988" t="s">
        <v>1552</v>
      </c>
      <c r="D1596" s="988" t="s">
        <v>1551</v>
      </c>
      <c r="E1596" s="987" t="s">
        <v>6573</v>
      </c>
      <c r="F1596" s="988">
        <v>414417</v>
      </c>
    </row>
    <row r="1597" spans="1:6" ht="15" x14ac:dyDescent="0.15">
      <c r="A1597" s="985" t="s">
        <v>1510</v>
      </c>
      <c r="B1597" s="986"/>
      <c r="C1597" s="986" t="s">
        <v>1508</v>
      </c>
      <c r="D1597" s="986"/>
      <c r="E1597" s="987" t="s">
        <v>1510</v>
      </c>
      <c r="F1597" s="985">
        <v>420000</v>
      </c>
    </row>
    <row r="1598" spans="1:6" ht="15" x14ac:dyDescent="0.15">
      <c r="A1598" s="988" t="s">
        <v>1510</v>
      </c>
      <c r="B1598" s="988" t="s">
        <v>1550</v>
      </c>
      <c r="C1598" s="988" t="s">
        <v>1508</v>
      </c>
      <c r="D1598" s="988" t="s">
        <v>1549</v>
      </c>
      <c r="E1598" s="987" t="s">
        <v>6574</v>
      </c>
      <c r="F1598" s="988">
        <v>422011</v>
      </c>
    </row>
    <row r="1599" spans="1:6" ht="15" x14ac:dyDescent="0.15">
      <c r="A1599" s="988" t="s">
        <v>1510</v>
      </c>
      <c r="B1599" s="988" t="s">
        <v>1548</v>
      </c>
      <c r="C1599" s="988" t="s">
        <v>1508</v>
      </c>
      <c r="D1599" s="988" t="s">
        <v>1547</v>
      </c>
      <c r="E1599" s="987" t="s">
        <v>6575</v>
      </c>
      <c r="F1599" s="988">
        <v>422029</v>
      </c>
    </row>
    <row r="1600" spans="1:6" ht="15" x14ac:dyDescent="0.15">
      <c r="A1600" s="988" t="s">
        <v>1510</v>
      </c>
      <c r="B1600" s="988" t="s">
        <v>1546</v>
      </c>
      <c r="C1600" s="988" t="s">
        <v>1508</v>
      </c>
      <c r="D1600" s="988" t="s">
        <v>1545</v>
      </c>
      <c r="E1600" s="987" t="s">
        <v>6576</v>
      </c>
      <c r="F1600" s="988">
        <v>422037</v>
      </c>
    </row>
    <row r="1601" spans="1:6" ht="15" x14ac:dyDescent="0.15">
      <c r="A1601" s="988" t="s">
        <v>1510</v>
      </c>
      <c r="B1601" s="988" t="s">
        <v>1544</v>
      </c>
      <c r="C1601" s="988" t="s">
        <v>1508</v>
      </c>
      <c r="D1601" s="988" t="s">
        <v>1543</v>
      </c>
      <c r="E1601" s="987" t="s">
        <v>6577</v>
      </c>
      <c r="F1601" s="988">
        <v>422045</v>
      </c>
    </row>
    <row r="1602" spans="1:6" ht="15" x14ac:dyDescent="0.15">
      <c r="A1602" s="988" t="s">
        <v>1510</v>
      </c>
      <c r="B1602" s="988" t="s">
        <v>1542</v>
      </c>
      <c r="C1602" s="988" t="s">
        <v>1508</v>
      </c>
      <c r="D1602" s="988" t="s">
        <v>1541</v>
      </c>
      <c r="E1602" s="987" t="s">
        <v>6578</v>
      </c>
      <c r="F1602" s="988">
        <v>422053</v>
      </c>
    </row>
    <row r="1603" spans="1:6" ht="15" x14ac:dyDescent="0.15">
      <c r="A1603" s="988" t="s">
        <v>1510</v>
      </c>
      <c r="B1603" s="988" t="s">
        <v>1540</v>
      </c>
      <c r="C1603" s="988" t="s">
        <v>1508</v>
      </c>
      <c r="D1603" s="988" t="s">
        <v>1539</v>
      </c>
      <c r="E1603" s="987" t="s">
        <v>6579</v>
      </c>
      <c r="F1603" s="988">
        <v>422070</v>
      </c>
    </row>
    <row r="1604" spans="1:6" ht="15" x14ac:dyDescent="0.15">
      <c r="A1604" s="988" t="s">
        <v>1510</v>
      </c>
      <c r="B1604" s="988" t="s">
        <v>1538</v>
      </c>
      <c r="C1604" s="988" t="s">
        <v>1508</v>
      </c>
      <c r="D1604" s="988" t="s">
        <v>1537</v>
      </c>
      <c r="E1604" s="987" t="s">
        <v>6580</v>
      </c>
      <c r="F1604" s="988">
        <v>422088</v>
      </c>
    </row>
    <row r="1605" spans="1:6" ht="15" x14ac:dyDescent="0.15">
      <c r="A1605" s="988" t="s">
        <v>1510</v>
      </c>
      <c r="B1605" s="988" t="s">
        <v>1536</v>
      </c>
      <c r="C1605" s="988" t="s">
        <v>1508</v>
      </c>
      <c r="D1605" s="988" t="s">
        <v>1535</v>
      </c>
      <c r="E1605" s="987" t="s">
        <v>6581</v>
      </c>
      <c r="F1605" s="988">
        <v>422096</v>
      </c>
    </row>
    <row r="1606" spans="1:6" ht="15" x14ac:dyDescent="0.15">
      <c r="A1606" s="988" t="s">
        <v>1510</v>
      </c>
      <c r="B1606" s="988" t="s">
        <v>1534</v>
      </c>
      <c r="C1606" s="988" t="s">
        <v>1508</v>
      </c>
      <c r="D1606" s="988" t="s">
        <v>1533</v>
      </c>
      <c r="E1606" s="987" t="s">
        <v>6582</v>
      </c>
      <c r="F1606" s="988">
        <v>422100</v>
      </c>
    </row>
    <row r="1607" spans="1:6" ht="15" x14ac:dyDescent="0.15">
      <c r="A1607" s="988" t="s">
        <v>1510</v>
      </c>
      <c r="B1607" s="988" t="s">
        <v>1532</v>
      </c>
      <c r="C1607" s="988" t="s">
        <v>1508</v>
      </c>
      <c r="D1607" s="988" t="s">
        <v>1531</v>
      </c>
      <c r="E1607" s="987" t="s">
        <v>6583</v>
      </c>
      <c r="F1607" s="988">
        <v>422118</v>
      </c>
    </row>
    <row r="1608" spans="1:6" ht="15" x14ac:dyDescent="0.15">
      <c r="A1608" s="988" t="s">
        <v>1510</v>
      </c>
      <c r="B1608" s="988" t="s">
        <v>1530</v>
      </c>
      <c r="C1608" s="988" t="s">
        <v>1508</v>
      </c>
      <c r="D1608" s="988" t="s">
        <v>1529</v>
      </c>
      <c r="E1608" s="987" t="s">
        <v>6584</v>
      </c>
      <c r="F1608" s="988">
        <v>422126</v>
      </c>
    </row>
    <row r="1609" spans="1:6" ht="15" x14ac:dyDescent="0.15">
      <c r="A1609" s="988" t="s">
        <v>1510</v>
      </c>
      <c r="B1609" s="988" t="s">
        <v>1528</v>
      </c>
      <c r="C1609" s="988" t="s">
        <v>1508</v>
      </c>
      <c r="D1609" s="988" t="s">
        <v>1527</v>
      </c>
      <c r="E1609" s="987" t="s">
        <v>6585</v>
      </c>
      <c r="F1609" s="988">
        <v>422134</v>
      </c>
    </row>
    <row r="1610" spans="1:6" ht="15" x14ac:dyDescent="0.15">
      <c r="A1610" s="988" t="s">
        <v>1510</v>
      </c>
      <c r="B1610" s="988" t="s">
        <v>1526</v>
      </c>
      <c r="C1610" s="988" t="s">
        <v>1508</v>
      </c>
      <c r="D1610" s="988" t="s">
        <v>1525</v>
      </c>
      <c r="E1610" s="987" t="s">
        <v>6586</v>
      </c>
      <c r="F1610" s="988">
        <v>422142</v>
      </c>
    </row>
    <row r="1611" spans="1:6" ht="15" x14ac:dyDescent="0.15">
      <c r="A1611" s="988" t="s">
        <v>1510</v>
      </c>
      <c r="B1611" s="988" t="s">
        <v>1524</v>
      </c>
      <c r="C1611" s="988" t="s">
        <v>1508</v>
      </c>
      <c r="D1611" s="988" t="s">
        <v>1523</v>
      </c>
      <c r="E1611" s="987" t="s">
        <v>6587</v>
      </c>
      <c r="F1611" s="988">
        <v>423076</v>
      </c>
    </row>
    <row r="1612" spans="1:6" ht="15" x14ac:dyDescent="0.15">
      <c r="A1612" s="988" t="s">
        <v>1510</v>
      </c>
      <c r="B1612" s="988" t="s">
        <v>1522</v>
      </c>
      <c r="C1612" s="988" t="s">
        <v>1508</v>
      </c>
      <c r="D1612" s="988" t="s">
        <v>1521</v>
      </c>
      <c r="E1612" s="987" t="s">
        <v>6588</v>
      </c>
      <c r="F1612" s="988">
        <v>423084</v>
      </c>
    </row>
    <row r="1613" spans="1:6" ht="15" x14ac:dyDescent="0.15">
      <c r="A1613" s="988" t="s">
        <v>1510</v>
      </c>
      <c r="B1613" s="988" t="s">
        <v>1520</v>
      </c>
      <c r="C1613" s="988" t="s">
        <v>1508</v>
      </c>
      <c r="D1613" s="988" t="s">
        <v>1519</v>
      </c>
      <c r="E1613" s="987" t="s">
        <v>6589</v>
      </c>
      <c r="F1613" s="988">
        <v>423211</v>
      </c>
    </row>
    <row r="1614" spans="1:6" ht="15" x14ac:dyDescent="0.15">
      <c r="A1614" s="988" t="s">
        <v>1510</v>
      </c>
      <c r="B1614" s="988" t="s">
        <v>1518</v>
      </c>
      <c r="C1614" s="988" t="s">
        <v>1508</v>
      </c>
      <c r="D1614" s="988" t="s">
        <v>1517</v>
      </c>
      <c r="E1614" s="987" t="s">
        <v>6590</v>
      </c>
      <c r="F1614" s="988">
        <v>423220</v>
      </c>
    </row>
    <row r="1615" spans="1:6" ht="15" x14ac:dyDescent="0.15">
      <c r="A1615" s="988" t="s">
        <v>1510</v>
      </c>
      <c r="B1615" s="988" t="s">
        <v>1516</v>
      </c>
      <c r="C1615" s="988" t="s">
        <v>1508</v>
      </c>
      <c r="D1615" s="988" t="s">
        <v>1515</v>
      </c>
      <c r="E1615" s="987" t="s">
        <v>6591</v>
      </c>
      <c r="F1615" s="988">
        <v>423238</v>
      </c>
    </row>
    <row r="1616" spans="1:6" ht="15" x14ac:dyDescent="0.15">
      <c r="A1616" s="988" t="s">
        <v>1510</v>
      </c>
      <c r="B1616" s="988" t="s">
        <v>1514</v>
      </c>
      <c r="C1616" s="988" t="s">
        <v>1508</v>
      </c>
      <c r="D1616" s="988" t="s">
        <v>1513</v>
      </c>
      <c r="E1616" s="987" t="s">
        <v>6592</v>
      </c>
      <c r="F1616" s="988">
        <v>423831</v>
      </c>
    </row>
    <row r="1617" spans="1:6" ht="15" x14ac:dyDescent="0.15">
      <c r="A1617" s="988" t="s">
        <v>1510</v>
      </c>
      <c r="B1617" s="988" t="s">
        <v>1512</v>
      </c>
      <c r="C1617" s="988" t="s">
        <v>1508</v>
      </c>
      <c r="D1617" s="988" t="s">
        <v>1511</v>
      </c>
      <c r="E1617" s="987" t="s">
        <v>6593</v>
      </c>
      <c r="F1617" s="988">
        <v>423912</v>
      </c>
    </row>
    <row r="1618" spans="1:6" ht="15" x14ac:dyDescent="0.15">
      <c r="A1618" s="988" t="s">
        <v>1510</v>
      </c>
      <c r="B1618" s="988" t="s">
        <v>1509</v>
      </c>
      <c r="C1618" s="988" t="s">
        <v>1508</v>
      </c>
      <c r="D1618" s="988" t="s">
        <v>1507</v>
      </c>
      <c r="E1618" s="987" t="s">
        <v>6594</v>
      </c>
      <c r="F1618" s="988">
        <v>424111</v>
      </c>
    </row>
    <row r="1619" spans="1:6" ht="15" x14ac:dyDescent="0.15">
      <c r="A1619" s="985" t="s">
        <v>1419</v>
      </c>
      <c r="B1619" s="986"/>
      <c r="C1619" s="986" t="s">
        <v>1417</v>
      </c>
      <c r="D1619" s="986"/>
      <c r="E1619" s="987" t="s">
        <v>1419</v>
      </c>
      <c r="F1619" s="985">
        <v>430005</v>
      </c>
    </row>
    <row r="1620" spans="1:6" ht="15" x14ac:dyDescent="0.15">
      <c r="A1620" s="988" t="s">
        <v>1419</v>
      </c>
      <c r="B1620" s="988" t="s">
        <v>1506</v>
      </c>
      <c r="C1620" s="988" t="s">
        <v>1417</v>
      </c>
      <c r="D1620" s="988" t="s">
        <v>1505</v>
      </c>
      <c r="E1620" s="987" t="s">
        <v>6595</v>
      </c>
      <c r="F1620" s="988">
        <v>431001</v>
      </c>
    </row>
    <row r="1621" spans="1:6" ht="15" x14ac:dyDescent="0.15">
      <c r="A1621" s="988" t="s">
        <v>1419</v>
      </c>
      <c r="B1621" s="988" t="s">
        <v>1504</v>
      </c>
      <c r="C1621" s="988" t="s">
        <v>1417</v>
      </c>
      <c r="D1621" s="988" t="s">
        <v>1503</v>
      </c>
      <c r="E1621" s="987" t="s">
        <v>6596</v>
      </c>
      <c r="F1621" s="988">
        <v>432024</v>
      </c>
    </row>
    <row r="1622" spans="1:6" ht="15" x14ac:dyDescent="0.15">
      <c r="A1622" s="988" t="s">
        <v>1419</v>
      </c>
      <c r="B1622" s="988" t="s">
        <v>1502</v>
      </c>
      <c r="C1622" s="988" t="s">
        <v>1417</v>
      </c>
      <c r="D1622" s="988" t="s">
        <v>1501</v>
      </c>
      <c r="E1622" s="987" t="s">
        <v>6597</v>
      </c>
      <c r="F1622" s="988">
        <v>432032</v>
      </c>
    </row>
    <row r="1623" spans="1:6" ht="15" x14ac:dyDescent="0.15">
      <c r="A1623" s="988" t="s">
        <v>1419</v>
      </c>
      <c r="B1623" s="988" t="s">
        <v>1500</v>
      </c>
      <c r="C1623" s="988" t="s">
        <v>1417</v>
      </c>
      <c r="D1623" s="988" t="s">
        <v>1499</v>
      </c>
      <c r="E1623" s="987" t="s">
        <v>6598</v>
      </c>
      <c r="F1623" s="988">
        <v>432041</v>
      </c>
    </row>
    <row r="1624" spans="1:6" ht="15" x14ac:dyDescent="0.15">
      <c r="A1624" s="988" t="s">
        <v>1419</v>
      </c>
      <c r="B1624" s="988" t="s">
        <v>1498</v>
      </c>
      <c r="C1624" s="988" t="s">
        <v>1417</v>
      </c>
      <c r="D1624" s="988" t="s">
        <v>1497</v>
      </c>
      <c r="E1624" s="987" t="s">
        <v>6599</v>
      </c>
      <c r="F1624" s="988">
        <v>432059</v>
      </c>
    </row>
    <row r="1625" spans="1:6" ht="15" x14ac:dyDescent="0.15">
      <c r="A1625" s="988" t="s">
        <v>1419</v>
      </c>
      <c r="B1625" s="988" t="s">
        <v>1496</v>
      </c>
      <c r="C1625" s="988" t="s">
        <v>1417</v>
      </c>
      <c r="D1625" s="988" t="s">
        <v>1495</v>
      </c>
      <c r="E1625" s="987" t="s">
        <v>6600</v>
      </c>
      <c r="F1625" s="988">
        <v>432067</v>
      </c>
    </row>
    <row r="1626" spans="1:6" ht="15" x14ac:dyDescent="0.15">
      <c r="A1626" s="988" t="s">
        <v>1419</v>
      </c>
      <c r="B1626" s="988" t="s">
        <v>1494</v>
      </c>
      <c r="C1626" s="988" t="s">
        <v>1417</v>
      </c>
      <c r="D1626" s="988" t="s">
        <v>1493</v>
      </c>
      <c r="E1626" s="987" t="s">
        <v>6601</v>
      </c>
      <c r="F1626" s="988">
        <v>432083</v>
      </c>
    </row>
    <row r="1627" spans="1:6" ht="15" x14ac:dyDescent="0.15">
      <c r="A1627" s="988" t="s">
        <v>1419</v>
      </c>
      <c r="B1627" s="988" t="s">
        <v>1492</v>
      </c>
      <c r="C1627" s="988" t="s">
        <v>1417</v>
      </c>
      <c r="D1627" s="988" t="s">
        <v>1491</v>
      </c>
      <c r="E1627" s="987" t="s">
        <v>6602</v>
      </c>
      <c r="F1627" s="988">
        <v>432105</v>
      </c>
    </row>
    <row r="1628" spans="1:6" ht="15" x14ac:dyDescent="0.15">
      <c r="A1628" s="988" t="s">
        <v>1419</v>
      </c>
      <c r="B1628" s="988" t="s">
        <v>1490</v>
      </c>
      <c r="C1628" s="988" t="s">
        <v>1417</v>
      </c>
      <c r="D1628" s="988" t="s">
        <v>1489</v>
      </c>
      <c r="E1628" s="987" t="s">
        <v>6603</v>
      </c>
      <c r="F1628" s="988">
        <v>432113</v>
      </c>
    </row>
    <row r="1629" spans="1:6" ht="15" x14ac:dyDescent="0.15">
      <c r="A1629" s="988" t="s">
        <v>1419</v>
      </c>
      <c r="B1629" s="988" t="s">
        <v>1488</v>
      </c>
      <c r="C1629" s="988" t="s">
        <v>1417</v>
      </c>
      <c r="D1629" s="988" t="s">
        <v>1487</v>
      </c>
      <c r="E1629" s="987" t="s">
        <v>6604</v>
      </c>
      <c r="F1629" s="988">
        <v>432121</v>
      </c>
    </row>
    <row r="1630" spans="1:6" ht="15" x14ac:dyDescent="0.15">
      <c r="A1630" s="988" t="s">
        <v>1419</v>
      </c>
      <c r="B1630" s="988" t="s">
        <v>1486</v>
      </c>
      <c r="C1630" s="988" t="s">
        <v>1417</v>
      </c>
      <c r="D1630" s="988" t="s">
        <v>1485</v>
      </c>
      <c r="E1630" s="987" t="s">
        <v>6605</v>
      </c>
      <c r="F1630" s="988">
        <v>432130</v>
      </c>
    </row>
    <row r="1631" spans="1:6" ht="15" x14ac:dyDescent="0.15">
      <c r="A1631" s="988" t="s">
        <v>1419</v>
      </c>
      <c r="B1631" s="988" t="s">
        <v>1484</v>
      </c>
      <c r="C1631" s="988" t="s">
        <v>1417</v>
      </c>
      <c r="D1631" s="988" t="s">
        <v>1483</v>
      </c>
      <c r="E1631" s="987" t="s">
        <v>6606</v>
      </c>
      <c r="F1631" s="988">
        <v>432148</v>
      </c>
    </row>
    <row r="1632" spans="1:6" ht="15" x14ac:dyDescent="0.15">
      <c r="A1632" s="988" t="s">
        <v>1419</v>
      </c>
      <c r="B1632" s="988" t="s">
        <v>1482</v>
      </c>
      <c r="C1632" s="988" t="s">
        <v>1417</v>
      </c>
      <c r="D1632" s="988" t="s">
        <v>1481</v>
      </c>
      <c r="E1632" s="987" t="s">
        <v>6607</v>
      </c>
      <c r="F1632" s="988">
        <v>432156</v>
      </c>
    </row>
    <row r="1633" spans="1:6" ht="15" x14ac:dyDescent="0.15">
      <c r="A1633" s="988" t="s">
        <v>1419</v>
      </c>
      <c r="B1633" s="988" t="s">
        <v>1480</v>
      </c>
      <c r="C1633" s="988" t="s">
        <v>1417</v>
      </c>
      <c r="D1633" s="988" t="s">
        <v>1479</v>
      </c>
      <c r="E1633" s="987" t="s">
        <v>6608</v>
      </c>
      <c r="F1633" s="988">
        <v>432164</v>
      </c>
    </row>
    <row r="1634" spans="1:6" ht="15" x14ac:dyDescent="0.15">
      <c r="A1634" s="988" t="s">
        <v>1419</v>
      </c>
      <c r="B1634" s="988" t="s">
        <v>1478</v>
      </c>
      <c r="C1634" s="988" t="s">
        <v>1417</v>
      </c>
      <c r="D1634" s="988" t="s">
        <v>1477</v>
      </c>
      <c r="E1634" s="987" t="s">
        <v>6609</v>
      </c>
      <c r="F1634" s="988">
        <v>433489</v>
      </c>
    </row>
    <row r="1635" spans="1:6" ht="15" x14ac:dyDescent="0.15">
      <c r="A1635" s="988" t="s">
        <v>1419</v>
      </c>
      <c r="B1635" s="988" t="s">
        <v>1476</v>
      </c>
      <c r="C1635" s="988" t="s">
        <v>1417</v>
      </c>
      <c r="D1635" s="988" t="s">
        <v>6610</v>
      </c>
      <c r="E1635" s="987" t="s">
        <v>6611</v>
      </c>
      <c r="F1635" s="988">
        <v>433641</v>
      </c>
    </row>
    <row r="1636" spans="1:6" ht="15" x14ac:dyDescent="0.15">
      <c r="A1636" s="988" t="s">
        <v>1419</v>
      </c>
      <c r="B1636" s="988" t="s">
        <v>1475</v>
      </c>
      <c r="C1636" s="988" t="s">
        <v>1417</v>
      </c>
      <c r="D1636" s="988" t="s">
        <v>1474</v>
      </c>
      <c r="E1636" s="987" t="s">
        <v>6612</v>
      </c>
      <c r="F1636" s="988">
        <v>433675</v>
      </c>
    </row>
    <row r="1637" spans="1:6" ht="15" x14ac:dyDescent="0.15">
      <c r="A1637" s="988" t="s">
        <v>1419</v>
      </c>
      <c r="B1637" s="988" t="s">
        <v>1473</v>
      </c>
      <c r="C1637" s="988" t="s">
        <v>1417</v>
      </c>
      <c r="D1637" s="988" t="s">
        <v>1472</v>
      </c>
      <c r="E1637" s="987" t="s">
        <v>6613</v>
      </c>
      <c r="F1637" s="988">
        <v>433683</v>
      </c>
    </row>
    <row r="1638" spans="1:6" ht="15" x14ac:dyDescent="0.15">
      <c r="A1638" s="988" t="s">
        <v>1419</v>
      </c>
      <c r="B1638" s="988" t="s">
        <v>1471</v>
      </c>
      <c r="C1638" s="988" t="s">
        <v>1417</v>
      </c>
      <c r="D1638" s="988" t="s">
        <v>1470</v>
      </c>
      <c r="E1638" s="987" t="s">
        <v>6614</v>
      </c>
      <c r="F1638" s="988">
        <v>433691</v>
      </c>
    </row>
    <row r="1639" spans="1:6" ht="15" x14ac:dyDescent="0.15">
      <c r="A1639" s="988" t="s">
        <v>1419</v>
      </c>
      <c r="B1639" s="988" t="s">
        <v>1469</v>
      </c>
      <c r="C1639" s="988" t="s">
        <v>1417</v>
      </c>
      <c r="D1639" s="988" t="s">
        <v>1468</v>
      </c>
      <c r="E1639" s="987" t="s">
        <v>6615</v>
      </c>
      <c r="F1639" s="988">
        <v>434035</v>
      </c>
    </row>
    <row r="1640" spans="1:6" ht="15" x14ac:dyDescent="0.15">
      <c r="A1640" s="988" t="s">
        <v>1419</v>
      </c>
      <c r="B1640" s="988" t="s">
        <v>1467</v>
      </c>
      <c r="C1640" s="988" t="s">
        <v>1417</v>
      </c>
      <c r="D1640" s="988" t="s">
        <v>1466</v>
      </c>
      <c r="E1640" s="987" t="s">
        <v>6616</v>
      </c>
      <c r="F1640" s="988">
        <v>434043</v>
      </c>
    </row>
    <row r="1641" spans="1:6" ht="15" x14ac:dyDescent="0.15">
      <c r="A1641" s="988" t="s">
        <v>1419</v>
      </c>
      <c r="B1641" s="988" t="s">
        <v>1465</v>
      </c>
      <c r="C1641" s="988" t="s">
        <v>1417</v>
      </c>
      <c r="D1641" s="988" t="s">
        <v>1464</v>
      </c>
      <c r="E1641" s="987" t="s">
        <v>6617</v>
      </c>
      <c r="F1641" s="988">
        <v>434230</v>
      </c>
    </row>
    <row r="1642" spans="1:6" ht="15" x14ac:dyDescent="0.15">
      <c r="A1642" s="988" t="s">
        <v>1419</v>
      </c>
      <c r="B1642" s="988" t="s">
        <v>1463</v>
      </c>
      <c r="C1642" s="988" t="s">
        <v>1417</v>
      </c>
      <c r="D1642" s="988" t="s">
        <v>1462</v>
      </c>
      <c r="E1642" s="987" t="s">
        <v>6618</v>
      </c>
      <c r="F1642" s="988">
        <v>434248</v>
      </c>
    </row>
    <row r="1643" spans="1:6" ht="15" x14ac:dyDescent="0.15">
      <c r="A1643" s="988" t="s">
        <v>1419</v>
      </c>
      <c r="B1643" s="988" t="s">
        <v>1461</v>
      </c>
      <c r="C1643" s="988" t="s">
        <v>1417</v>
      </c>
      <c r="D1643" s="988" t="s">
        <v>1460</v>
      </c>
      <c r="E1643" s="987" t="s">
        <v>6619</v>
      </c>
      <c r="F1643" s="988">
        <v>434256</v>
      </c>
    </row>
    <row r="1644" spans="1:6" ht="15" x14ac:dyDescent="0.15">
      <c r="A1644" s="988" t="s">
        <v>1419</v>
      </c>
      <c r="B1644" s="988" t="s">
        <v>1459</v>
      </c>
      <c r="C1644" s="988" t="s">
        <v>1417</v>
      </c>
      <c r="D1644" s="988" t="s">
        <v>1458</v>
      </c>
      <c r="E1644" s="987" t="s">
        <v>6620</v>
      </c>
      <c r="F1644" s="988">
        <v>434281</v>
      </c>
    </row>
    <row r="1645" spans="1:6" ht="15" x14ac:dyDescent="0.15">
      <c r="A1645" s="988" t="s">
        <v>1419</v>
      </c>
      <c r="B1645" s="988" t="s">
        <v>1457</v>
      </c>
      <c r="C1645" s="988" t="s">
        <v>1417</v>
      </c>
      <c r="D1645" s="988" t="s">
        <v>1456</v>
      </c>
      <c r="E1645" s="987" t="s">
        <v>6621</v>
      </c>
      <c r="F1645" s="988">
        <v>434329</v>
      </c>
    </row>
    <row r="1646" spans="1:6" ht="15" x14ac:dyDescent="0.15">
      <c r="A1646" s="988" t="s">
        <v>1419</v>
      </c>
      <c r="B1646" s="988" t="s">
        <v>1455</v>
      </c>
      <c r="C1646" s="988" t="s">
        <v>1417</v>
      </c>
      <c r="D1646" s="988" t="s">
        <v>1454</v>
      </c>
      <c r="E1646" s="987" t="s">
        <v>6622</v>
      </c>
      <c r="F1646" s="988">
        <v>434337</v>
      </c>
    </row>
    <row r="1647" spans="1:6" ht="15" x14ac:dyDescent="0.15">
      <c r="A1647" s="988" t="s">
        <v>1419</v>
      </c>
      <c r="B1647" s="988" t="s">
        <v>1453</v>
      </c>
      <c r="C1647" s="988" t="s">
        <v>1417</v>
      </c>
      <c r="D1647" s="988" t="s">
        <v>1452</v>
      </c>
      <c r="E1647" s="987" t="s">
        <v>6623</v>
      </c>
      <c r="F1647" s="988">
        <v>434418</v>
      </c>
    </row>
    <row r="1648" spans="1:6" ht="15" x14ac:dyDescent="0.15">
      <c r="A1648" s="988" t="s">
        <v>1419</v>
      </c>
      <c r="B1648" s="988" t="s">
        <v>1451</v>
      </c>
      <c r="C1648" s="988" t="s">
        <v>1417</v>
      </c>
      <c r="D1648" s="988" t="s">
        <v>1450</v>
      </c>
      <c r="E1648" s="987" t="s">
        <v>6624</v>
      </c>
      <c r="F1648" s="988">
        <v>434426</v>
      </c>
    </row>
    <row r="1649" spans="1:6" ht="15" x14ac:dyDescent="0.15">
      <c r="A1649" s="988" t="s">
        <v>1419</v>
      </c>
      <c r="B1649" s="988" t="s">
        <v>1449</v>
      </c>
      <c r="C1649" s="988" t="s">
        <v>1417</v>
      </c>
      <c r="D1649" s="988" t="s">
        <v>1448</v>
      </c>
      <c r="E1649" s="987" t="s">
        <v>6625</v>
      </c>
      <c r="F1649" s="988">
        <v>434434</v>
      </c>
    </row>
    <row r="1650" spans="1:6" ht="15" x14ac:dyDescent="0.15">
      <c r="A1650" s="988" t="s">
        <v>1419</v>
      </c>
      <c r="B1650" s="988" t="s">
        <v>1447</v>
      </c>
      <c r="C1650" s="988" t="s">
        <v>1417</v>
      </c>
      <c r="D1650" s="988" t="s">
        <v>1446</v>
      </c>
      <c r="E1650" s="987" t="s">
        <v>6626</v>
      </c>
      <c r="F1650" s="988">
        <v>434442</v>
      </c>
    </row>
    <row r="1651" spans="1:6" ht="15" x14ac:dyDescent="0.15">
      <c r="A1651" s="988" t="s">
        <v>1419</v>
      </c>
      <c r="B1651" s="988" t="s">
        <v>1445</v>
      </c>
      <c r="C1651" s="988" t="s">
        <v>1417</v>
      </c>
      <c r="D1651" s="988" t="s">
        <v>1444</v>
      </c>
      <c r="E1651" s="987" t="s">
        <v>6627</v>
      </c>
      <c r="F1651" s="988">
        <v>434477</v>
      </c>
    </row>
    <row r="1652" spans="1:6" ht="15" x14ac:dyDescent="0.15">
      <c r="A1652" s="988" t="s">
        <v>1419</v>
      </c>
      <c r="B1652" s="988" t="s">
        <v>1443</v>
      </c>
      <c r="C1652" s="988" t="s">
        <v>1417</v>
      </c>
      <c r="D1652" s="988" t="s">
        <v>1442</v>
      </c>
      <c r="E1652" s="987" t="s">
        <v>6628</v>
      </c>
      <c r="F1652" s="988">
        <v>434680</v>
      </c>
    </row>
    <row r="1653" spans="1:6" ht="15" x14ac:dyDescent="0.15">
      <c r="A1653" s="988" t="s">
        <v>1419</v>
      </c>
      <c r="B1653" s="988" t="s">
        <v>1441</v>
      </c>
      <c r="C1653" s="988" t="s">
        <v>1417</v>
      </c>
      <c r="D1653" s="988" t="s">
        <v>1440</v>
      </c>
      <c r="E1653" s="987" t="s">
        <v>6629</v>
      </c>
      <c r="F1653" s="988">
        <v>434825</v>
      </c>
    </row>
    <row r="1654" spans="1:6" ht="15" x14ac:dyDescent="0.15">
      <c r="A1654" s="988" t="s">
        <v>1419</v>
      </c>
      <c r="B1654" s="988" t="s">
        <v>1439</v>
      </c>
      <c r="C1654" s="988" t="s">
        <v>1417</v>
      </c>
      <c r="D1654" s="988" t="s">
        <v>1438</v>
      </c>
      <c r="E1654" s="987" t="s">
        <v>6630</v>
      </c>
      <c r="F1654" s="988">
        <v>434841</v>
      </c>
    </row>
    <row r="1655" spans="1:6" ht="15" x14ac:dyDescent="0.15">
      <c r="A1655" s="988" t="s">
        <v>1419</v>
      </c>
      <c r="B1655" s="988" t="s">
        <v>1437</v>
      </c>
      <c r="C1655" s="988" t="s">
        <v>1417</v>
      </c>
      <c r="D1655" s="988" t="s">
        <v>1436</v>
      </c>
      <c r="E1655" s="987" t="s">
        <v>6631</v>
      </c>
      <c r="F1655" s="988">
        <v>435015</v>
      </c>
    </row>
    <row r="1656" spans="1:6" ht="15" x14ac:dyDescent="0.15">
      <c r="A1656" s="988" t="s">
        <v>1419</v>
      </c>
      <c r="B1656" s="988" t="s">
        <v>1435</v>
      </c>
      <c r="C1656" s="988" t="s">
        <v>1417</v>
      </c>
      <c r="D1656" s="988" t="s">
        <v>1434</v>
      </c>
      <c r="E1656" s="987" t="s">
        <v>6632</v>
      </c>
      <c r="F1656" s="988">
        <v>435058</v>
      </c>
    </row>
    <row r="1657" spans="1:6" ht="15" x14ac:dyDescent="0.15">
      <c r="A1657" s="988" t="s">
        <v>1419</v>
      </c>
      <c r="B1657" s="988" t="s">
        <v>1433</v>
      </c>
      <c r="C1657" s="988" t="s">
        <v>1417</v>
      </c>
      <c r="D1657" s="988" t="s">
        <v>1432</v>
      </c>
      <c r="E1657" s="987" t="s">
        <v>6633</v>
      </c>
      <c r="F1657" s="988">
        <v>435066</v>
      </c>
    </row>
    <row r="1658" spans="1:6" ht="15" x14ac:dyDescent="0.15">
      <c r="A1658" s="988" t="s">
        <v>1419</v>
      </c>
      <c r="B1658" s="988" t="s">
        <v>1431</v>
      </c>
      <c r="C1658" s="988" t="s">
        <v>1417</v>
      </c>
      <c r="D1658" s="988" t="s">
        <v>1430</v>
      </c>
      <c r="E1658" s="987" t="s">
        <v>6634</v>
      </c>
      <c r="F1658" s="988">
        <v>435074</v>
      </c>
    </row>
    <row r="1659" spans="1:6" ht="15" x14ac:dyDescent="0.15">
      <c r="A1659" s="988" t="s">
        <v>1419</v>
      </c>
      <c r="B1659" s="988" t="s">
        <v>1429</v>
      </c>
      <c r="C1659" s="988" t="s">
        <v>1417</v>
      </c>
      <c r="D1659" s="988" t="s">
        <v>1428</v>
      </c>
      <c r="E1659" s="987" t="s">
        <v>6635</v>
      </c>
      <c r="F1659" s="988">
        <v>435104</v>
      </c>
    </row>
    <row r="1660" spans="1:6" ht="15" x14ac:dyDescent="0.15">
      <c r="A1660" s="988" t="s">
        <v>1419</v>
      </c>
      <c r="B1660" s="988" t="s">
        <v>1427</v>
      </c>
      <c r="C1660" s="988" t="s">
        <v>1417</v>
      </c>
      <c r="D1660" s="988" t="s">
        <v>1426</v>
      </c>
      <c r="E1660" s="987" t="s">
        <v>6636</v>
      </c>
      <c r="F1660" s="988">
        <v>435112</v>
      </c>
    </row>
    <row r="1661" spans="1:6" ht="15" x14ac:dyDescent="0.15">
      <c r="A1661" s="988" t="s">
        <v>1419</v>
      </c>
      <c r="B1661" s="988" t="s">
        <v>1425</v>
      </c>
      <c r="C1661" s="988" t="s">
        <v>1417</v>
      </c>
      <c r="D1661" s="988" t="s">
        <v>1424</v>
      </c>
      <c r="E1661" s="987" t="s">
        <v>6637</v>
      </c>
      <c r="F1661" s="988">
        <v>435121</v>
      </c>
    </row>
    <row r="1662" spans="1:6" ht="15" x14ac:dyDescent="0.15">
      <c r="A1662" s="988" t="s">
        <v>1419</v>
      </c>
      <c r="B1662" s="988" t="s">
        <v>1423</v>
      </c>
      <c r="C1662" s="988" t="s">
        <v>1417</v>
      </c>
      <c r="D1662" s="988" t="s">
        <v>1422</v>
      </c>
      <c r="E1662" s="987" t="s">
        <v>6638</v>
      </c>
      <c r="F1662" s="988">
        <v>435139</v>
      </c>
    </row>
    <row r="1663" spans="1:6" ht="15" x14ac:dyDescent="0.15">
      <c r="A1663" s="988" t="s">
        <v>1419</v>
      </c>
      <c r="B1663" s="988" t="s">
        <v>1421</v>
      </c>
      <c r="C1663" s="988" t="s">
        <v>1417</v>
      </c>
      <c r="D1663" s="988" t="s">
        <v>1420</v>
      </c>
      <c r="E1663" s="987" t="s">
        <v>6639</v>
      </c>
      <c r="F1663" s="988">
        <v>435147</v>
      </c>
    </row>
    <row r="1664" spans="1:6" ht="15" x14ac:dyDescent="0.15">
      <c r="A1664" s="988" t="s">
        <v>1419</v>
      </c>
      <c r="B1664" s="988" t="s">
        <v>1418</v>
      </c>
      <c r="C1664" s="988" t="s">
        <v>1417</v>
      </c>
      <c r="D1664" s="988" t="s">
        <v>1416</v>
      </c>
      <c r="E1664" s="987" t="s">
        <v>6640</v>
      </c>
      <c r="F1664" s="988">
        <v>435317</v>
      </c>
    </row>
    <row r="1665" spans="1:6" ht="15" x14ac:dyDescent="0.15">
      <c r="A1665" s="985" t="s">
        <v>1382</v>
      </c>
      <c r="B1665" s="986"/>
      <c r="C1665" s="986" t="s">
        <v>1380</v>
      </c>
      <c r="D1665" s="986"/>
      <c r="E1665" s="987" t="s">
        <v>1382</v>
      </c>
      <c r="F1665" s="985">
        <v>440001</v>
      </c>
    </row>
    <row r="1666" spans="1:6" ht="15" x14ac:dyDescent="0.15">
      <c r="A1666" s="988" t="s">
        <v>1382</v>
      </c>
      <c r="B1666" s="988" t="s">
        <v>1415</v>
      </c>
      <c r="C1666" s="988" t="s">
        <v>1380</v>
      </c>
      <c r="D1666" s="988" t="s">
        <v>1414</v>
      </c>
      <c r="E1666" s="987" t="s">
        <v>6641</v>
      </c>
      <c r="F1666" s="988">
        <v>442011</v>
      </c>
    </row>
    <row r="1667" spans="1:6" ht="15" x14ac:dyDescent="0.15">
      <c r="A1667" s="988" t="s">
        <v>1382</v>
      </c>
      <c r="B1667" s="988" t="s">
        <v>1413</v>
      </c>
      <c r="C1667" s="988" t="s">
        <v>1380</v>
      </c>
      <c r="D1667" s="988" t="s">
        <v>6642</v>
      </c>
      <c r="E1667" s="987" t="s">
        <v>6643</v>
      </c>
      <c r="F1667" s="988">
        <v>442020</v>
      </c>
    </row>
    <row r="1668" spans="1:6" ht="15" x14ac:dyDescent="0.15">
      <c r="A1668" s="988" t="s">
        <v>1382</v>
      </c>
      <c r="B1668" s="988" t="s">
        <v>1412</v>
      </c>
      <c r="C1668" s="988" t="s">
        <v>1380</v>
      </c>
      <c r="D1668" s="988" t="s">
        <v>1411</v>
      </c>
      <c r="E1668" s="987" t="s">
        <v>6644</v>
      </c>
      <c r="F1668" s="988">
        <v>442038</v>
      </c>
    </row>
    <row r="1669" spans="1:6" ht="15" x14ac:dyDescent="0.15">
      <c r="A1669" s="988" t="s">
        <v>1382</v>
      </c>
      <c r="B1669" s="988" t="s">
        <v>1410</v>
      </c>
      <c r="C1669" s="988" t="s">
        <v>1380</v>
      </c>
      <c r="D1669" s="988" t="s">
        <v>1409</v>
      </c>
      <c r="E1669" s="987" t="s">
        <v>6645</v>
      </c>
      <c r="F1669" s="988">
        <v>442046</v>
      </c>
    </row>
    <row r="1670" spans="1:6" ht="15" x14ac:dyDescent="0.15">
      <c r="A1670" s="988" t="s">
        <v>1382</v>
      </c>
      <c r="B1670" s="988" t="s">
        <v>1408</v>
      </c>
      <c r="C1670" s="988" t="s">
        <v>1380</v>
      </c>
      <c r="D1670" s="988" t="s">
        <v>1407</v>
      </c>
      <c r="E1670" s="987" t="s">
        <v>6646</v>
      </c>
      <c r="F1670" s="988">
        <v>442054</v>
      </c>
    </row>
    <row r="1671" spans="1:6" ht="15" x14ac:dyDescent="0.15">
      <c r="A1671" s="988" t="s">
        <v>1382</v>
      </c>
      <c r="B1671" s="988" t="s">
        <v>1406</v>
      </c>
      <c r="C1671" s="988" t="s">
        <v>1380</v>
      </c>
      <c r="D1671" s="988" t="s">
        <v>1405</v>
      </c>
      <c r="E1671" s="987" t="s">
        <v>6647</v>
      </c>
      <c r="F1671" s="988">
        <v>442062</v>
      </c>
    </row>
    <row r="1672" spans="1:6" ht="15" x14ac:dyDescent="0.15">
      <c r="A1672" s="988" t="s">
        <v>1382</v>
      </c>
      <c r="B1672" s="988" t="s">
        <v>1404</v>
      </c>
      <c r="C1672" s="988" t="s">
        <v>1380</v>
      </c>
      <c r="D1672" s="988" t="s">
        <v>1403</v>
      </c>
      <c r="E1672" s="987" t="s">
        <v>6648</v>
      </c>
      <c r="F1672" s="988">
        <v>442071</v>
      </c>
    </row>
    <row r="1673" spans="1:6" ht="15" x14ac:dyDescent="0.15">
      <c r="A1673" s="988" t="s">
        <v>1382</v>
      </c>
      <c r="B1673" s="988" t="s">
        <v>1402</v>
      </c>
      <c r="C1673" s="988" t="s">
        <v>1380</v>
      </c>
      <c r="D1673" s="988" t="s">
        <v>1401</v>
      </c>
      <c r="E1673" s="987" t="s">
        <v>6649</v>
      </c>
      <c r="F1673" s="988">
        <v>442089</v>
      </c>
    </row>
    <row r="1674" spans="1:6" ht="15" x14ac:dyDescent="0.15">
      <c r="A1674" s="988" t="s">
        <v>1382</v>
      </c>
      <c r="B1674" s="988" t="s">
        <v>1400</v>
      </c>
      <c r="C1674" s="988" t="s">
        <v>1380</v>
      </c>
      <c r="D1674" s="988" t="s">
        <v>1399</v>
      </c>
      <c r="E1674" s="987" t="s">
        <v>6650</v>
      </c>
      <c r="F1674" s="988">
        <v>442097</v>
      </c>
    </row>
    <row r="1675" spans="1:6" ht="15" x14ac:dyDescent="0.15">
      <c r="A1675" s="988" t="s">
        <v>1382</v>
      </c>
      <c r="B1675" s="988" t="s">
        <v>1398</v>
      </c>
      <c r="C1675" s="988" t="s">
        <v>1380</v>
      </c>
      <c r="D1675" s="988" t="s">
        <v>1397</v>
      </c>
      <c r="E1675" s="987" t="s">
        <v>6651</v>
      </c>
      <c r="F1675" s="988">
        <v>442101</v>
      </c>
    </row>
    <row r="1676" spans="1:6" ht="15" x14ac:dyDescent="0.15">
      <c r="A1676" s="988" t="s">
        <v>1382</v>
      </c>
      <c r="B1676" s="988" t="s">
        <v>1396</v>
      </c>
      <c r="C1676" s="988" t="s">
        <v>1380</v>
      </c>
      <c r="D1676" s="988" t="s">
        <v>1395</v>
      </c>
      <c r="E1676" s="987" t="s">
        <v>6652</v>
      </c>
      <c r="F1676" s="988">
        <v>442119</v>
      </c>
    </row>
    <row r="1677" spans="1:6" ht="15" x14ac:dyDescent="0.15">
      <c r="A1677" s="988" t="s">
        <v>1382</v>
      </c>
      <c r="B1677" s="988" t="s">
        <v>1394</v>
      </c>
      <c r="C1677" s="988" t="s">
        <v>1380</v>
      </c>
      <c r="D1677" s="988" t="s">
        <v>1393</v>
      </c>
      <c r="E1677" s="987" t="s">
        <v>6653</v>
      </c>
      <c r="F1677" s="988">
        <v>442127</v>
      </c>
    </row>
    <row r="1678" spans="1:6" ht="15" x14ac:dyDescent="0.15">
      <c r="A1678" s="988" t="s">
        <v>1382</v>
      </c>
      <c r="B1678" s="988" t="s">
        <v>1392</v>
      </c>
      <c r="C1678" s="988" t="s">
        <v>1380</v>
      </c>
      <c r="D1678" s="988" t="s">
        <v>1391</v>
      </c>
      <c r="E1678" s="987" t="s">
        <v>6654</v>
      </c>
      <c r="F1678" s="988">
        <v>442135</v>
      </c>
    </row>
    <row r="1679" spans="1:6" ht="15" x14ac:dyDescent="0.15">
      <c r="A1679" s="988" t="s">
        <v>1382</v>
      </c>
      <c r="B1679" s="988" t="s">
        <v>1390</v>
      </c>
      <c r="C1679" s="988" t="s">
        <v>1380</v>
      </c>
      <c r="D1679" s="988" t="s">
        <v>1389</v>
      </c>
      <c r="E1679" s="987" t="s">
        <v>6655</v>
      </c>
      <c r="F1679" s="988">
        <v>442143</v>
      </c>
    </row>
    <row r="1680" spans="1:6" ht="15" x14ac:dyDescent="0.15">
      <c r="A1680" s="988" t="s">
        <v>1382</v>
      </c>
      <c r="B1680" s="988" t="s">
        <v>1388</v>
      </c>
      <c r="C1680" s="988" t="s">
        <v>1380</v>
      </c>
      <c r="D1680" s="988" t="s">
        <v>1387</v>
      </c>
      <c r="E1680" s="987" t="s">
        <v>6656</v>
      </c>
      <c r="F1680" s="988">
        <v>443221</v>
      </c>
    </row>
    <row r="1681" spans="1:6" ht="15" x14ac:dyDescent="0.15">
      <c r="A1681" s="988" t="s">
        <v>1382</v>
      </c>
      <c r="B1681" s="988" t="s">
        <v>1386</v>
      </c>
      <c r="C1681" s="988" t="s">
        <v>1380</v>
      </c>
      <c r="D1681" s="988" t="s">
        <v>1385</v>
      </c>
      <c r="E1681" s="987" t="s">
        <v>6657</v>
      </c>
      <c r="F1681" s="988">
        <v>443417</v>
      </c>
    </row>
    <row r="1682" spans="1:6" ht="15" x14ac:dyDescent="0.15">
      <c r="A1682" s="988" t="s">
        <v>1382</v>
      </c>
      <c r="B1682" s="988" t="s">
        <v>1384</v>
      </c>
      <c r="C1682" s="988" t="s">
        <v>1380</v>
      </c>
      <c r="D1682" s="988" t="s">
        <v>1383</v>
      </c>
      <c r="E1682" s="987" t="s">
        <v>6658</v>
      </c>
      <c r="F1682" s="988">
        <v>444618</v>
      </c>
    </row>
    <row r="1683" spans="1:6" ht="15" x14ac:dyDescent="0.15">
      <c r="A1683" s="988" t="s">
        <v>1382</v>
      </c>
      <c r="B1683" s="988" t="s">
        <v>1381</v>
      </c>
      <c r="C1683" s="988" t="s">
        <v>1380</v>
      </c>
      <c r="D1683" s="988" t="s">
        <v>1379</v>
      </c>
      <c r="E1683" s="987" t="s">
        <v>6659</v>
      </c>
      <c r="F1683" s="988">
        <v>444626</v>
      </c>
    </row>
    <row r="1684" spans="1:6" ht="15" x14ac:dyDescent="0.15">
      <c r="A1684" s="985" t="s">
        <v>1328</v>
      </c>
      <c r="B1684" s="986"/>
      <c r="C1684" s="986" t="s">
        <v>1326</v>
      </c>
      <c r="D1684" s="986"/>
      <c r="E1684" s="987" t="s">
        <v>1328</v>
      </c>
      <c r="F1684" s="985">
        <v>450006</v>
      </c>
    </row>
    <row r="1685" spans="1:6" ht="15" x14ac:dyDescent="0.15">
      <c r="A1685" s="988" t="s">
        <v>1328</v>
      </c>
      <c r="B1685" s="988" t="s">
        <v>1378</v>
      </c>
      <c r="C1685" s="988" t="s">
        <v>1326</v>
      </c>
      <c r="D1685" s="988" t="s">
        <v>1377</v>
      </c>
      <c r="E1685" s="987" t="s">
        <v>6660</v>
      </c>
      <c r="F1685" s="988">
        <v>452017</v>
      </c>
    </row>
    <row r="1686" spans="1:6" ht="15" x14ac:dyDescent="0.15">
      <c r="A1686" s="988" t="s">
        <v>1328</v>
      </c>
      <c r="B1686" s="988" t="s">
        <v>1376</v>
      </c>
      <c r="C1686" s="988" t="s">
        <v>1326</v>
      </c>
      <c r="D1686" s="988" t="s">
        <v>1375</v>
      </c>
      <c r="E1686" s="987" t="s">
        <v>6661</v>
      </c>
      <c r="F1686" s="988">
        <v>452025</v>
      </c>
    </row>
    <row r="1687" spans="1:6" ht="15" x14ac:dyDescent="0.15">
      <c r="A1687" s="988" t="s">
        <v>1328</v>
      </c>
      <c r="B1687" s="988" t="s">
        <v>1374</v>
      </c>
      <c r="C1687" s="988" t="s">
        <v>1326</v>
      </c>
      <c r="D1687" s="988" t="s">
        <v>1373</v>
      </c>
      <c r="E1687" s="987" t="s">
        <v>6662</v>
      </c>
      <c r="F1687" s="988">
        <v>452033</v>
      </c>
    </row>
    <row r="1688" spans="1:6" ht="15" x14ac:dyDescent="0.15">
      <c r="A1688" s="988" t="s">
        <v>1328</v>
      </c>
      <c r="B1688" s="988" t="s">
        <v>1372</v>
      </c>
      <c r="C1688" s="988" t="s">
        <v>1326</v>
      </c>
      <c r="D1688" s="988" t="s">
        <v>1371</v>
      </c>
      <c r="E1688" s="987" t="s">
        <v>6663</v>
      </c>
      <c r="F1688" s="988">
        <v>452041</v>
      </c>
    </row>
    <row r="1689" spans="1:6" ht="15" x14ac:dyDescent="0.15">
      <c r="A1689" s="988" t="s">
        <v>1328</v>
      </c>
      <c r="B1689" s="988" t="s">
        <v>1370</v>
      </c>
      <c r="C1689" s="988" t="s">
        <v>1326</v>
      </c>
      <c r="D1689" s="988" t="s">
        <v>1369</v>
      </c>
      <c r="E1689" s="987" t="s">
        <v>6664</v>
      </c>
      <c r="F1689" s="988">
        <v>452050</v>
      </c>
    </row>
    <row r="1690" spans="1:6" ht="15" x14ac:dyDescent="0.15">
      <c r="A1690" s="988" t="s">
        <v>1328</v>
      </c>
      <c r="B1690" s="988" t="s">
        <v>1368</v>
      </c>
      <c r="C1690" s="988" t="s">
        <v>1326</v>
      </c>
      <c r="D1690" s="988" t="s">
        <v>1367</v>
      </c>
      <c r="E1690" s="987" t="s">
        <v>6665</v>
      </c>
      <c r="F1690" s="988">
        <v>452068</v>
      </c>
    </row>
    <row r="1691" spans="1:6" ht="15" x14ac:dyDescent="0.15">
      <c r="A1691" s="988" t="s">
        <v>1328</v>
      </c>
      <c r="B1691" s="988" t="s">
        <v>1366</v>
      </c>
      <c r="C1691" s="988" t="s">
        <v>1326</v>
      </c>
      <c r="D1691" s="988" t="s">
        <v>1365</v>
      </c>
      <c r="E1691" s="987" t="s">
        <v>6666</v>
      </c>
      <c r="F1691" s="988">
        <v>452076</v>
      </c>
    </row>
    <row r="1692" spans="1:6" ht="15" x14ac:dyDescent="0.15">
      <c r="A1692" s="988" t="s">
        <v>1328</v>
      </c>
      <c r="B1692" s="988" t="s">
        <v>1364</v>
      </c>
      <c r="C1692" s="988" t="s">
        <v>1326</v>
      </c>
      <c r="D1692" s="988" t="s">
        <v>1363</v>
      </c>
      <c r="E1692" s="987" t="s">
        <v>6667</v>
      </c>
      <c r="F1692" s="988">
        <v>452084</v>
      </c>
    </row>
    <row r="1693" spans="1:6" ht="15" x14ac:dyDescent="0.15">
      <c r="A1693" s="988" t="s">
        <v>1328</v>
      </c>
      <c r="B1693" s="988" t="s">
        <v>1362</v>
      </c>
      <c r="C1693" s="988" t="s">
        <v>1326</v>
      </c>
      <c r="D1693" s="988" t="s">
        <v>1361</v>
      </c>
      <c r="E1693" s="987" t="s">
        <v>6668</v>
      </c>
      <c r="F1693" s="988">
        <v>452092</v>
      </c>
    </row>
    <row r="1694" spans="1:6" ht="15" x14ac:dyDescent="0.15">
      <c r="A1694" s="988" t="s">
        <v>1328</v>
      </c>
      <c r="B1694" s="988" t="s">
        <v>1360</v>
      </c>
      <c r="C1694" s="988" t="s">
        <v>1326</v>
      </c>
      <c r="D1694" s="988" t="s">
        <v>1359</v>
      </c>
      <c r="E1694" s="987" t="s">
        <v>6669</v>
      </c>
      <c r="F1694" s="988">
        <v>453412</v>
      </c>
    </row>
    <row r="1695" spans="1:6" ht="15" x14ac:dyDescent="0.15">
      <c r="A1695" s="988" t="s">
        <v>1328</v>
      </c>
      <c r="B1695" s="988" t="s">
        <v>1358</v>
      </c>
      <c r="C1695" s="988" t="s">
        <v>1326</v>
      </c>
      <c r="D1695" s="988" t="s">
        <v>1357</v>
      </c>
      <c r="E1695" s="987" t="s">
        <v>6670</v>
      </c>
      <c r="F1695" s="988">
        <v>453617</v>
      </c>
    </row>
    <row r="1696" spans="1:6" ht="15" x14ac:dyDescent="0.15">
      <c r="A1696" s="988" t="s">
        <v>1328</v>
      </c>
      <c r="B1696" s="988" t="s">
        <v>1356</v>
      </c>
      <c r="C1696" s="988" t="s">
        <v>1326</v>
      </c>
      <c r="D1696" s="988" t="s">
        <v>1355</v>
      </c>
      <c r="E1696" s="987" t="s">
        <v>6671</v>
      </c>
      <c r="F1696" s="988">
        <v>453820</v>
      </c>
    </row>
    <row r="1697" spans="1:6" ht="15" x14ac:dyDescent="0.15">
      <c r="A1697" s="988" t="s">
        <v>1328</v>
      </c>
      <c r="B1697" s="988" t="s">
        <v>1354</v>
      </c>
      <c r="C1697" s="988" t="s">
        <v>1326</v>
      </c>
      <c r="D1697" s="988" t="s">
        <v>1353</v>
      </c>
      <c r="E1697" s="987" t="s">
        <v>6672</v>
      </c>
      <c r="F1697" s="988">
        <v>453838</v>
      </c>
    </row>
    <row r="1698" spans="1:6" ht="15" x14ac:dyDescent="0.15">
      <c r="A1698" s="988" t="s">
        <v>1328</v>
      </c>
      <c r="B1698" s="988" t="s">
        <v>1352</v>
      </c>
      <c r="C1698" s="988" t="s">
        <v>1326</v>
      </c>
      <c r="D1698" s="988" t="s">
        <v>1351</v>
      </c>
      <c r="E1698" s="987" t="s">
        <v>6673</v>
      </c>
      <c r="F1698" s="988">
        <v>454010</v>
      </c>
    </row>
    <row r="1699" spans="1:6" ht="15" x14ac:dyDescent="0.15">
      <c r="A1699" s="988" t="s">
        <v>1328</v>
      </c>
      <c r="B1699" s="988" t="s">
        <v>1350</v>
      </c>
      <c r="C1699" s="988" t="s">
        <v>1326</v>
      </c>
      <c r="D1699" s="988" t="s">
        <v>1349</v>
      </c>
      <c r="E1699" s="987" t="s">
        <v>6674</v>
      </c>
      <c r="F1699" s="988">
        <v>454028</v>
      </c>
    </row>
    <row r="1700" spans="1:6" ht="15" x14ac:dyDescent="0.15">
      <c r="A1700" s="988" t="s">
        <v>1328</v>
      </c>
      <c r="B1700" s="988" t="s">
        <v>1348</v>
      </c>
      <c r="C1700" s="988" t="s">
        <v>1326</v>
      </c>
      <c r="D1700" s="988" t="s">
        <v>1347</v>
      </c>
      <c r="E1700" s="987" t="s">
        <v>6675</v>
      </c>
      <c r="F1700" s="988">
        <v>454036</v>
      </c>
    </row>
    <row r="1701" spans="1:6" ht="15" x14ac:dyDescent="0.15">
      <c r="A1701" s="988" t="s">
        <v>1328</v>
      </c>
      <c r="B1701" s="988" t="s">
        <v>1346</v>
      </c>
      <c r="C1701" s="988" t="s">
        <v>1326</v>
      </c>
      <c r="D1701" s="988" t="s">
        <v>1345</v>
      </c>
      <c r="E1701" s="987" t="s">
        <v>6676</v>
      </c>
      <c r="F1701" s="988">
        <v>454044</v>
      </c>
    </row>
    <row r="1702" spans="1:6" ht="15" x14ac:dyDescent="0.15">
      <c r="A1702" s="988" t="s">
        <v>1328</v>
      </c>
      <c r="B1702" s="988" t="s">
        <v>1344</v>
      </c>
      <c r="C1702" s="988" t="s">
        <v>1326</v>
      </c>
      <c r="D1702" s="988" t="s">
        <v>1343</v>
      </c>
      <c r="E1702" s="987" t="s">
        <v>6677</v>
      </c>
      <c r="F1702" s="988">
        <v>454052</v>
      </c>
    </row>
    <row r="1703" spans="1:6" ht="15" x14ac:dyDescent="0.15">
      <c r="A1703" s="988" t="s">
        <v>1328</v>
      </c>
      <c r="B1703" s="988" t="s">
        <v>1342</v>
      </c>
      <c r="C1703" s="988" t="s">
        <v>1326</v>
      </c>
      <c r="D1703" s="988" t="s">
        <v>1341</v>
      </c>
      <c r="E1703" s="987" t="s">
        <v>6678</v>
      </c>
      <c r="F1703" s="988">
        <v>454061</v>
      </c>
    </row>
    <row r="1704" spans="1:6" ht="15" x14ac:dyDescent="0.15">
      <c r="A1704" s="988" t="s">
        <v>1328</v>
      </c>
      <c r="B1704" s="988" t="s">
        <v>1340</v>
      </c>
      <c r="C1704" s="988" t="s">
        <v>1326</v>
      </c>
      <c r="D1704" s="988" t="s">
        <v>1339</v>
      </c>
      <c r="E1704" s="987" t="s">
        <v>6679</v>
      </c>
      <c r="F1704" s="988">
        <v>454214</v>
      </c>
    </row>
    <row r="1705" spans="1:6" ht="15" x14ac:dyDescent="0.15">
      <c r="A1705" s="988" t="s">
        <v>1328</v>
      </c>
      <c r="B1705" s="988" t="s">
        <v>1338</v>
      </c>
      <c r="C1705" s="988" t="s">
        <v>1326</v>
      </c>
      <c r="D1705" s="988" t="s">
        <v>1337</v>
      </c>
      <c r="E1705" s="987" t="s">
        <v>6680</v>
      </c>
      <c r="F1705" s="988">
        <v>454290</v>
      </c>
    </row>
    <row r="1706" spans="1:6" ht="15" x14ac:dyDescent="0.15">
      <c r="A1706" s="988" t="s">
        <v>1328</v>
      </c>
      <c r="B1706" s="988" t="s">
        <v>1336</v>
      </c>
      <c r="C1706" s="988" t="s">
        <v>1326</v>
      </c>
      <c r="D1706" s="988" t="s">
        <v>1335</v>
      </c>
      <c r="E1706" s="987" t="s">
        <v>6681</v>
      </c>
      <c r="F1706" s="988">
        <v>454303</v>
      </c>
    </row>
    <row r="1707" spans="1:6" ht="15" x14ac:dyDescent="0.15">
      <c r="A1707" s="988" t="s">
        <v>1328</v>
      </c>
      <c r="B1707" s="988" t="s">
        <v>1334</v>
      </c>
      <c r="C1707" s="988" t="s">
        <v>1326</v>
      </c>
      <c r="D1707" s="988" t="s">
        <v>1333</v>
      </c>
      <c r="E1707" s="987" t="s">
        <v>6682</v>
      </c>
      <c r="F1707" s="988">
        <v>454311</v>
      </c>
    </row>
    <row r="1708" spans="1:6" ht="15" x14ac:dyDescent="0.15">
      <c r="A1708" s="988" t="s">
        <v>1328</v>
      </c>
      <c r="B1708" s="988" t="s">
        <v>1332</v>
      </c>
      <c r="C1708" s="988" t="s">
        <v>1326</v>
      </c>
      <c r="D1708" s="988" t="s">
        <v>1331</v>
      </c>
      <c r="E1708" s="987" t="s">
        <v>6683</v>
      </c>
      <c r="F1708" s="988">
        <v>454419</v>
      </c>
    </row>
    <row r="1709" spans="1:6" ht="15" x14ac:dyDescent="0.15">
      <c r="A1709" s="988" t="s">
        <v>1328</v>
      </c>
      <c r="B1709" s="988" t="s">
        <v>1330</v>
      </c>
      <c r="C1709" s="988" t="s">
        <v>1326</v>
      </c>
      <c r="D1709" s="988" t="s">
        <v>1329</v>
      </c>
      <c r="E1709" s="987" t="s">
        <v>6684</v>
      </c>
      <c r="F1709" s="988">
        <v>454427</v>
      </c>
    </row>
    <row r="1710" spans="1:6" ht="15" x14ac:dyDescent="0.15">
      <c r="A1710" s="988" t="s">
        <v>1328</v>
      </c>
      <c r="B1710" s="988" t="s">
        <v>1327</v>
      </c>
      <c r="C1710" s="988" t="s">
        <v>1326</v>
      </c>
      <c r="D1710" s="988" t="s">
        <v>1325</v>
      </c>
      <c r="E1710" s="987" t="s">
        <v>6685</v>
      </c>
      <c r="F1710" s="988">
        <v>454435</v>
      </c>
    </row>
    <row r="1711" spans="1:6" ht="15" x14ac:dyDescent="0.15">
      <c r="A1711" s="985" t="s">
        <v>1241</v>
      </c>
      <c r="B1711" s="986"/>
      <c r="C1711" s="986" t="s">
        <v>1239</v>
      </c>
      <c r="D1711" s="986"/>
      <c r="E1711" s="987" t="s">
        <v>1241</v>
      </c>
      <c r="F1711" s="985">
        <v>460001</v>
      </c>
    </row>
    <row r="1712" spans="1:6" ht="15" x14ac:dyDescent="0.15">
      <c r="A1712" s="988" t="s">
        <v>1241</v>
      </c>
      <c r="B1712" s="988" t="s">
        <v>1324</v>
      </c>
      <c r="C1712" s="988" t="s">
        <v>1239</v>
      </c>
      <c r="D1712" s="988" t="s">
        <v>1323</v>
      </c>
      <c r="E1712" s="987" t="s">
        <v>6686</v>
      </c>
      <c r="F1712" s="988">
        <v>462012</v>
      </c>
    </row>
    <row r="1713" spans="1:6" ht="15" x14ac:dyDescent="0.15">
      <c r="A1713" s="988" t="s">
        <v>1241</v>
      </c>
      <c r="B1713" s="988" t="s">
        <v>1322</v>
      </c>
      <c r="C1713" s="988" t="s">
        <v>1239</v>
      </c>
      <c r="D1713" s="988" t="s">
        <v>1321</v>
      </c>
      <c r="E1713" s="987" t="s">
        <v>6687</v>
      </c>
      <c r="F1713" s="988">
        <v>462039</v>
      </c>
    </row>
    <row r="1714" spans="1:6" ht="15" x14ac:dyDescent="0.15">
      <c r="A1714" s="988" t="s">
        <v>1241</v>
      </c>
      <c r="B1714" s="988" t="s">
        <v>1320</v>
      </c>
      <c r="C1714" s="988" t="s">
        <v>1239</v>
      </c>
      <c r="D1714" s="988" t="s">
        <v>1319</v>
      </c>
      <c r="E1714" s="987" t="s">
        <v>6688</v>
      </c>
      <c r="F1714" s="988">
        <v>462047</v>
      </c>
    </row>
    <row r="1715" spans="1:6" ht="15" x14ac:dyDescent="0.15">
      <c r="A1715" s="988" t="s">
        <v>1241</v>
      </c>
      <c r="B1715" s="988" t="s">
        <v>1318</v>
      </c>
      <c r="C1715" s="988" t="s">
        <v>1239</v>
      </c>
      <c r="D1715" s="988" t="s">
        <v>1317</v>
      </c>
      <c r="E1715" s="987" t="s">
        <v>6689</v>
      </c>
      <c r="F1715" s="988">
        <v>462063</v>
      </c>
    </row>
    <row r="1716" spans="1:6" ht="15" x14ac:dyDescent="0.15">
      <c r="A1716" s="988" t="s">
        <v>1241</v>
      </c>
      <c r="B1716" s="988" t="s">
        <v>1316</v>
      </c>
      <c r="C1716" s="988" t="s">
        <v>1239</v>
      </c>
      <c r="D1716" s="988" t="s">
        <v>1315</v>
      </c>
      <c r="E1716" s="987" t="s">
        <v>6690</v>
      </c>
      <c r="F1716" s="988">
        <v>462080</v>
      </c>
    </row>
    <row r="1717" spans="1:6" ht="15" x14ac:dyDescent="0.15">
      <c r="A1717" s="988" t="s">
        <v>1241</v>
      </c>
      <c r="B1717" s="988" t="s">
        <v>1314</v>
      </c>
      <c r="C1717" s="988" t="s">
        <v>1239</v>
      </c>
      <c r="D1717" s="988" t="s">
        <v>1313</v>
      </c>
      <c r="E1717" s="987" t="s">
        <v>6691</v>
      </c>
      <c r="F1717" s="988">
        <v>462101</v>
      </c>
    </row>
    <row r="1718" spans="1:6" ht="15" x14ac:dyDescent="0.15">
      <c r="A1718" s="988" t="s">
        <v>1241</v>
      </c>
      <c r="B1718" s="988" t="s">
        <v>1312</v>
      </c>
      <c r="C1718" s="988" t="s">
        <v>1239</v>
      </c>
      <c r="D1718" s="988" t="s">
        <v>1311</v>
      </c>
      <c r="E1718" s="987" t="s">
        <v>6692</v>
      </c>
      <c r="F1718" s="988">
        <v>462136</v>
      </c>
    </row>
    <row r="1719" spans="1:6" ht="15" x14ac:dyDescent="0.15">
      <c r="A1719" s="988" t="s">
        <v>1241</v>
      </c>
      <c r="B1719" s="988" t="s">
        <v>1310</v>
      </c>
      <c r="C1719" s="988" t="s">
        <v>1239</v>
      </c>
      <c r="D1719" s="988" t="s">
        <v>1309</v>
      </c>
      <c r="E1719" s="987" t="s">
        <v>6693</v>
      </c>
      <c r="F1719" s="988">
        <v>462144</v>
      </c>
    </row>
    <row r="1720" spans="1:6" ht="15" x14ac:dyDescent="0.15">
      <c r="A1720" s="988" t="s">
        <v>1241</v>
      </c>
      <c r="B1720" s="988" t="s">
        <v>1308</v>
      </c>
      <c r="C1720" s="988" t="s">
        <v>1239</v>
      </c>
      <c r="D1720" s="988" t="s">
        <v>1307</v>
      </c>
      <c r="E1720" s="987" t="s">
        <v>6694</v>
      </c>
      <c r="F1720" s="988">
        <v>462152</v>
      </c>
    </row>
    <row r="1721" spans="1:6" ht="15" x14ac:dyDescent="0.15">
      <c r="A1721" s="988" t="s">
        <v>1241</v>
      </c>
      <c r="B1721" s="988" t="s">
        <v>1306</v>
      </c>
      <c r="C1721" s="988" t="s">
        <v>1239</v>
      </c>
      <c r="D1721" s="988" t="s">
        <v>1305</v>
      </c>
      <c r="E1721" s="987" t="s">
        <v>6695</v>
      </c>
      <c r="F1721" s="988">
        <v>462161</v>
      </c>
    </row>
    <row r="1722" spans="1:6" ht="15" x14ac:dyDescent="0.15">
      <c r="A1722" s="988" t="s">
        <v>1241</v>
      </c>
      <c r="B1722" s="988" t="s">
        <v>1304</v>
      </c>
      <c r="C1722" s="988" t="s">
        <v>1239</v>
      </c>
      <c r="D1722" s="988" t="s">
        <v>1303</v>
      </c>
      <c r="E1722" s="987" t="s">
        <v>6696</v>
      </c>
      <c r="F1722" s="988">
        <v>462179</v>
      </c>
    </row>
    <row r="1723" spans="1:6" ht="15" x14ac:dyDescent="0.15">
      <c r="A1723" s="988" t="s">
        <v>1241</v>
      </c>
      <c r="B1723" s="988" t="s">
        <v>1302</v>
      </c>
      <c r="C1723" s="988" t="s">
        <v>1239</v>
      </c>
      <c r="D1723" s="988" t="s">
        <v>1301</v>
      </c>
      <c r="E1723" s="987" t="s">
        <v>6697</v>
      </c>
      <c r="F1723" s="988">
        <v>462187</v>
      </c>
    </row>
    <row r="1724" spans="1:6" ht="15" x14ac:dyDescent="0.15">
      <c r="A1724" s="988" t="s">
        <v>1241</v>
      </c>
      <c r="B1724" s="988" t="s">
        <v>1300</v>
      </c>
      <c r="C1724" s="988" t="s">
        <v>1239</v>
      </c>
      <c r="D1724" s="988" t="s">
        <v>1299</v>
      </c>
      <c r="E1724" s="987" t="s">
        <v>6698</v>
      </c>
      <c r="F1724" s="988">
        <v>462195</v>
      </c>
    </row>
    <row r="1725" spans="1:6" ht="15" x14ac:dyDescent="0.15">
      <c r="A1725" s="988" t="s">
        <v>1241</v>
      </c>
      <c r="B1725" s="988" t="s">
        <v>1298</v>
      </c>
      <c r="C1725" s="988" t="s">
        <v>1239</v>
      </c>
      <c r="D1725" s="988" t="s">
        <v>1297</v>
      </c>
      <c r="E1725" s="987" t="s">
        <v>6699</v>
      </c>
      <c r="F1725" s="988">
        <v>462209</v>
      </c>
    </row>
    <row r="1726" spans="1:6" ht="15" x14ac:dyDescent="0.15">
      <c r="A1726" s="988" t="s">
        <v>1241</v>
      </c>
      <c r="B1726" s="988" t="s">
        <v>1296</v>
      </c>
      <c r="C1726" s="988" t="s">
        <v>1239</v>
      </c>
      <c r="D1726" s="988" t="s">
        <v>1295</v>
      </c>
      <c r="E1726" s="987" t="s">
        <v>6700</v>
      </c>
      <c r="F1726" s="988">
        <v>462217</v>
      </c>
    </row>
    <row r="1727" spans="1:6" ht="15" x14ac:dyDescent="0.15">
      <c r="A1727" s="988" t="s">
        <v>1241</v>
      </c>
      <c r="B1727" s="988" t="s">
        <v>1294</v>
      </c>
      <c r="C1727" s="988" t="s">
        <v>1239</v>
      </c>
      <c r="D1727" s="988" t="s">
        <v>1293</v>
      </c>
      <c r="E1727" s="987" t="s">
        <v>6701</v>
      </c>
      <c r="F1727" s="988">
        <v>462225</v>
      </c>
    </row>
    <row r="1728" spans="1:6" ht="15" x14ac:dyDescent="0.15">
      <c r="A1728" s="988" t="s">
        <v>1241</v>
      </c>
      <c r="B1728" s="988" t="s">
        <v>1292</v>
      </c>
      <c r="C1728" s="988" t="s">
        <v>1239</v>
      </c>
      <c r="D1728" s="988" t="s">
        <v>1291</v>
      </c>
      <c r="E1728" s="987" t="s">
        <v>6702</v>
      </c>
      <c r="F1728" s="988">
        <v>462233</v>
      </c>
    </row>
    <row r="1729" spans="1:6" ht="15" x14ac:dyDescent="0.15">
      <c r="A1729" s="988" t="s">
        <v>1241</v>
      </c>
      <c r="B1729" s="988" t="s">
        <v>1290</v>
      </c>
      <c r="C1729" s="988" t="s">
        <v>1239</v>
      </c>
      <c r="D1729" s="988" t="s">
        <v>1289</v>
      </c>
      <c r="E1729" s="987" t="s">
        <v>6703</v>
      </c>
      <c r="F1729" s="988">
        <v>462241</v>
      </c>
    </row>
    <row r="1730" spans="1:6" ht="15" x14ac:dyDescent="0.15">
      <c r="A1730" s="988" t="s">
        <v>1241</v>
      </c>
      <c r="B1730" s="988" t="s">
        <v>1288</v>
      </c>
      <c r="C1730" s="988" t="s">
        <v>1239</v>
      </c>
      <c r="D1730" s="988" t="s">
        <v>1287</v>
      </c>
      <c r="E1730" s="987" t="s">
        <v>6704</v>
      </c>
      <c r="F1730" s="988">
        <v>462250</v>
      </c>
    </row>
    <row r="1731" spans="1:6" ht="15" x14ac:dyDescent="0.15">
      <c r="A1731" s="988" t="s">
        <v>1241</v>
      </c>
      <c r="B1731" s="988" t="s">
        <v>1286</v>
      </c>
      <c r="C1731" s="988" t="s">
        <v>1239</v>
      </c>
      <c r="D1731" s="988" t="s">
        <v>1285</v>
      </c>
      <c r="E1731" s="987" t="s">
        <v>6705</v>
      </c>
      <c r="F1731" s="988">
        <v>463035</v>
      </c>
    </row>
    <row r="1732" spans="1:6" ht="15" x14ac:dyDescent="0.15">
      <c r="A1732" s="988" t="s">
        <v>1241</v>
      </c>
      <c r="B1732" s="988" t="s">
        <v>1284</v>
      </c>
      <c r="C1732" s="988" t="s">
        <v>1239</v>
      </c>
      <c r="D1732" s="988" t="s">
        <v>1283</v>
      </c>
      <c r="E1732" s="987" t="s">
        <v>6706</v>
      </c>
      <c r="F1732" s="988">
        <v>463043</v>
      </c>
    </row>
    <row r="1733" spans="1:6" ht="15" x14ac:dyDescent="0.15">
      <c r="A1733" s="988" t="s">
        <v>1241</v>
      </c>
      <c r="B1733" s="988" t="s">
        <v>1282</v>
      </c>
      <c r="C1733" s="988" t="s">
        <v>1239</v>
      </c>
      <c r="D1733" s="988" t="s">
        <v>1281</v>
      </c>
      <c r="E1733" s="987" t="s">
        <v>6707</v>
      </c>
      <c r="F1733" s="988">
        <v>463922</v>
      </c>
    </row>
    <row r="1734" spans="1:6" ht="15" x14ac:dyDescent="0.15">
      <c r="A1734" s="988" t="s">
        <v>1241</v>
      </c>
      <c r="B1734" s="988" t="s">
        <v>1280</v>
      </c>
      <c r="C1734" s="988" t="s">
        <v>1239</v>
      </c>
      <c r="D1734" s="988" t="s">
        <v>1279</v>
      </c>
      <c r="E1734" s="987" t="s">
        <v>6708</v>
      </c>
      <c r="F1734" s="988">
        <v>464040</v>
      </c>
    </row>
    <row r="1735" spans="1:6" ht="15" x14ac:dyDescent="0.15">
      <c r="A1735" s="988" t="s">
        <v>1241</v>
      </c>
      <c r="B1735" s="988" t="s">
        <v>1278</v>
      </c>
      <c r="C1735" s="988" t="s">
        <v>1239</v>
      </c>
      <c r="D1735" s="988" t="s">
        <v>1277</v>
      </c>
      <c r="E1735" s="987" t="s">
        <v>6709</v>
      </c>
      <c r="F1735" s="988">
        <v>464520</v>
      </c>
    </row>
    <row r="1736" spans="1:6" ht="15" x14ac:dyDescent="0.15">
      <c r="A1736" s="988" t="s">
        <v>1241</v>
      </c>
      <c r="B1736" s="988" t="s">
        <v>1276</v>
      </c>
      <c r="C1736" s="988" t="s">
        <v>1239</v>
      </c>
      <c r="D1736" s="988" t="s">
        <v>1275</v>
      </c>
      <c r="E1736" s="987" t="s">
        <v>6710</v>
      </c>
      <c r="F1736" s="988">
        <v>464686</v>
      </c>
    </row>
    <row r="1737" spans="1:6" ht="15" x14ac:dyDescent="0.15">
      <c r="A1737" s="988" t="s">
        <v>1241</v>
      </c>
      <c r="B1737" s="988" t="s">
        <v>1274</v>
      </c>
      <c r="C1737" s="988" t="s">
        <v>1239</v>
      </c>
      <c r="D1737" s="988" t="s">
        <v>1273</v>
      </c>
      <c r="E1737" s="987" t="s">
        <v>6711</v>
      </c>
      <c r="F1737" s="988">
        <v>464821</v>
      </c>
    </row>
    <row r="1738" spans="1:6" ht="15" x14ac:dyDescent="0.15">
      <c r="A1738" s="988" t="s">
        <v>1241</v>
      </c>
      <c r="B1738" s="988" t="s">
        <v>1272</v>
      </c>
      <c r="C1738" s="988" t="s">
        <v>1239</v>
      </c>
      <c r="D1738" s="988" t="s">
        <v>1271</v>
      </c>
      <c r="E1738" s="987" t="s">
        <v>6712</v>
      </c>
      <c r="F1738" s="988">
        <v>464902</v>
      </c>
    </row>
    <row r="1739" spans="1:6" ht="15" x14ac:dyDescent="0.15">
      <c r="A1739" s="988" t="s">
        <v>1241</v>
      </c>
      <c r="B1739" s="988" t="s">
        <v>1270</v>
      </c>
      <c r="C1739" s="988" t="s">
        <v>1239</v>
      </c>
      <c r="D1739" s="988" t="s">
        <v>1269</v>
      </c>
      <c r="E1739" s="987" t="s">
        <v>6713</v>
      </c>
      <c r="F1739" s="988">
        <v>464911</v>
      </c>
    </row>
    <row r="1740" spans="1:6" ht="15" x14ac:dyDescent="0.15">
      <c r="A1740" s="988" t="s">
        <v>1241</v>
      </c>
      <c r="B1740" s="988" t="s">
        <v>1268</v>
      </c>
      <c r="C1740" s="988" t="s">
        <v>1239</v>
      </c>
      <c r="D1740" s="988" t="s">
        <v>6714</v>
      </c>
      <c r="E1740" s="987" t="s">
        <v>6715</v>
      </c>
      <c r="F1740" s="988">
        <v>464929</v>
      </c>
    </row>
    <row r="1741" spans="1:6" ht="15" x14ac:dyDescent="0.15">
      <c r="A1741" s="988" t="s">
        <v>1241</v>
      </c>
      <c r="B1741" s="988" t="s">
        <v>1267</v>
      </c>
      <c r="C1741" s="988" t="s">
        <v>1239</v>
      </c>
      <c r="D1741" s="988" t="s">
        <v>1266</v>
      </c>
      <c r="E1741" s="987" t="s">
        <v>6716</v>
      </c>
      <c r="F1741" s="988">
        <v>465011</v>
      </c>
    </row>
    <row r="1742" spans="1:6" ht="15" x14ac:dyDescent="0.15">
      <c r="A1742" s="988" t="s">
        <v>1241</v>
      </c>
      <c r="B1742" s="988" t="s">
        <v>1265</v>
      </c>
      <c r="C1742" s="988" t="s">
        <v>1239</v>
      </c>
      <c r="D1742" s="988" t="s">
        <v>1264</v>
      </c>
      <c r="E1742" s="987" t="s">
        <v>6717</v>
      </c>
      <c r="F1742" s="988">
        <v>465020</v>
      </c>
    </row>
    <row r="1743" spans="1:6" ht="15" x14ac:dyDescent="0.15">
      <c r="A1743" s="988" t="s">
        <v>1241</v>
      </c>
      <c r="B1743" s="988" t="s">
        <v>1263</v>
      </c>
      <c r="C1743" s="988" t="s">
        <v>1239</v>
      </c>
      <c r="D1743" s="988" t="s">
        <v>1262</v>
      </c>
      <c r="E1743" s="987" t="s">
        <v>6718</v>
      </c>
      <c r="F1743" s="988">
        <v>465054</v>
      </c>
    </row>
    <row r="1744" spans="1:6" ht="15" x14ac:dyDescent="0.15">
      <c r="A1744" s="988" t="s">
        <v>1241</v>
      </c>
      <c r="B1744" s="988" t="s">
        <v>1261</v>
      </c>
      <c r="C1744" s="988" t="s">
        <v>1239</v>
      </c>
      <c r="D1744" s="988" t="s">
        <v>1260</v>
      </c>
      <c r="E1744" s="987" t="s">
        <v>6719</v>
      </c>
      <c r="F1744" s="988">
        <v>465232</v>
      </c>
    </row>
    <row r="1745" spans="1:10" ht="15" x14ac:dyDescent="0.15">
      <c r="A1745" s="988" t="s">
        <v>1241</v>
      </c>
      <c r="B1745" s="988" t="s">
        <v>1259</v>
      </c>
      <c r="C1745" s="988" t="s">
        <v>1239</v>
      </c>
      <c r="D1745" s="988" t="s">
        <v>1258</v>
      </c>
      <c r="E1745" s="987" t="s">
        <v>6720</v>
      </c>
      <c r="F1745" s="988">
        <v>465241</v>
      </c>
    </row>
    <row r="1746" spans="1:10" ht="15" x14ac:dyDescent="0.15">
      <c r="A1746" s="988" t="s">
        <v>1241</v>
      </c>
      <c r="B1746" s="988" t="s">
        <v>1257</v>
      </c>
      <c r="C1746" s="988" t="s">
        <v>1239</v>
      </c>
      <c r="D1746" s="988" t="s">
        <v>1256</v>
      </c>
      <c r="E1746" s="987" t="s">
        <v>6721</v>
      </c>
      <c r="F1746" s="988">
        <v>465259</v>
      </c>
    </row>
    <row r="1747" spans="1:10" ht="15" x14ac:dyDescent="0.15">
      <c r="A1747" s="988" t="s">
        <v>1241</v>
      </c>
      <c r="B1747" s="988" t="s">
        <v>1255</v>
      </c>
      <c r="C1747" s="988" t="s">
        <v>1239</v>
      </c>
      <c r="D1747" s="988" t="s">
        <v>1254</v>
      </c>
      <c r="E1747" s="987" t="s">
        <v>6722</v>
      </c>
      <c r="F1747" s="988">
        <v>465275</v>
      </c>
    </row>
    <row r="1748" spans="1:10" ht="15" x14ac:dyDescent="0.15">
      <c r="A1748" s="988" t="s">
        <v>1241</v>
      </c>
      <c r="B1748" s="988" t="s">
        <v>1253</v>
      </c>
      <c r="C1748" s="988" t="s">
        <v>1239</v>
      </c>
      <c r="D1748" s="988" t="s">
        <v>1252</v>
      </c>
      <c r="E1748" s="987" t="s">
        <v>6723</v>
      </c>
      <c r="F1748" s="988">
        <v>465291</v>
      </c>
    </row>
    <row r="1749" spans="1:10" ht="15" x14ac:dyDescent="0.15">
      <c r="A1749" s="988" t="s">
        <v>1241</v>
      </c>
      <c r="B1749" s="988" t="s">
        <v>1251</v>
      </c>
      <c r="C1749" s="988" t="s">
        <v>1239</v>
      </c>
      <c r="D1749" s="988" t="s">
        <v>1250</v>
      </c>
      <c r="E1749" s="987" t="s">
        <v>6724</v>
      </c>
      <c r="F1749" s="988">
        <v>465305</v>
      </c>
    </row>
    <row r="1750" spans="1:10" ht="15" x14ac:dyDescent="0.15">
      <c r="A1750" s="988" t="s">
        <v>1241</v>
      </c>
      <c r="B1750" s="988" t="s">
        <v>1249</v>
      </c>
      <c r="C1750" s="988" t="s">
        <v>1239</v>
      </c>
      <c r="D1750" s="988" t="s">
        <v>1248</v>
      </c>
      <c r="E1750" s="987" t="s">
        <v>6725</v>
      </c>
      <c r="F1750" s="988">
        <v>465313</v>
      </c>
    </row>
    <row r="1751" spans="1:10" ht="15" x14ac:dyDescent="0.15">
      <c r="A1751" s="988" t="s">
        <v>1241</v>
      </c>
      <c r="B1751" s="988" t="s">
        <v>1247</v>
      </c>
      <c r="C1751" s="988" t="s">
        <v>1239</v>
      </c>
      <c r="D1751" s="988" t="s">
        <v>1246</v>
      </c>
      <c r="E1751" s="987" t="s">
        <v>6726</v>
      </c>
      <c r="F1751" s="988">
        <v>465321</v>
      </c>
    </row>
    <row r="1752" spans="1:10" ht="15" x14ac:dyDescent="0.15">
      <c r="A1752" s="988" t="s">
        <v>1241</v>
      </c>
      <c r="B1752" s="988" t="s">
        <v>1245</v>
      </c>
      <c r="C1752" s="988" t="s">
        <v>1239</v>
      </c>
      <c r="D1752" s="988" t="s">
        <v>1244</v>
      </c>
      <c r="E1752" s="987" t="s">
        <v>6727</v>
      </c>
      <c r="F1752" s="988">
        <v>465330</v>
      </c>
      <c r="J1752" s="989"/>
    </row>
    <row r="1753" spans="1:10" ht="15" x14ac:dyDescent="0.15">
      <c r="A1753" s="988" t="s">
        <v>1241</v>
      </c>
      <c r="B1753" s="988" t="s">
        <v>1243</v>
      </c>
      <c r="C1753" s="988" t="s">
        <v>1239</v>
      </c>
      <c r="D1753" s="988" t="s">
        <v>1242</v>
      </c>
      <c r="E1753" s="987" t="s">
        <v>6728</v>
      </c>
      <c r="F1753" s="988">
        <v>465348</v>
      </c>
    </row>
    <row r="1754" spans="1:10" ht="15" x14ac:dyDescent="0.15">
      <c r="A1754" s="988" t="s">
        <v>1241</v>
      </c>
      <c r="B1754" s="988" t="s">
        <v>1240</v>
      </c>
      <c r="C1754" s="988" t="s">
        <v>1239</v>
      </c>
      <c r="D1754" s="988" t="s">
        <v>1238</v>
      </c>
      <c r="E1754" s="987" t="s">
        <v>6729</v>
      </c>
      <c r="F1754" s="988">
        <v>465356</v>
      </c>
    </row>
    <row r="1755" spans="1:10" ht="15" x14ac:dyDescent="0.15">
      <c r="A1755" s="985" t="s">
        <v>1157</v>
      </c>
      <c r="B1755" s="986"/>
      <c r="C1755" s="986" t="s">
        <v>1155</v>
      </c>
      <c r="D1755" s="986"/>
      <c r="E1755" s="987" t="s">
        <v>1157</v>
      </c>
      <c r="F1755" s="985">
        <v>470007</v>
      </c>
    </row>
    <row r="1756" spans="1:10" ht="15" x14ac:dyDescent="0.15">
      <c r="A1756" s="988" t="s">
        <v>1157</v>
      </c>
      <c r="B1756" s="988" t="s">
        <v>1237</v>
      </c>
      <c r="C1756" s="988" t="s">
        <v>1155</v>
      </c>
      <c r="D1756" s="988" t="s">
        <v>1236</v>
      </c>
      <c r="E1756" s="987" t="s">
        <v>6730</v>
      </c>
      <c r="F1756" s="988">
        <v>472018</v>
      </c>
    </row>
    <row r="1757" spans="1:10" ht="15" x14ac:dyDescent="0.15">
      <c r="A1757" s="988" t="s">
        <v>1157</v>
      </c>
      <c r="B1757" s="988" t="s">
        <v>1235</v>
      </c>
      <c r="C1757" s="988" t="s">
        <v>1155</v>
      </c>
      <c r="D1757" s="988" t="s">
        <v>1234</v>
      </c>
      <c r="E1757" s="987" t="s">
        <v>6731</v>
      </c>
      <c r="F1757" s="988">
        <v>472051</v>
      </c>
    </row>
    <row r="1758" spans="1:10" ht="15" x14ac:dyDescent="0.15">
      <c r="A1758" s="988" t="s">
        <v>1157</v>
      </c>
      <c r="B1758" s="988" t="s">
        <v>1233</v>
      </c>
      <c r="C1758" s="988" t="s">
        <v>1155</v>
      </c>
      <c r="D1758" s="988" t="s">
        <v>1232</v>
      </c>
      <c r="E1758" s="987" t="s">
        <v>6732</v>
      </c>
      <c r="F1758" s="988">
        <v>472077</v>
      </c>
    </row>
    <row r="1759" spans="1:10" ht="15" x14ac:dyDescent="0.15">
      <c r="A1759" s="988" t="s">
        <v>1157</v>
      </c>
      <c r="B1759" s="988" t="s">
        <v>1231</v>
      </c>
      <c r="C1759" s="988" t="s">
        <v>1155</v>
      </c>
      <c r="D1759" s="988" t="s">
        <v>1230</v>
      </c>
      <c r="E1759" s="987" t="s">
        <v>6733</v>
      </c>
      <c r="F1759" s="988">
        <v>472085</v>
      </c>
    </row>
    <row r="1760" spans="1:10" ht="15" x14ac:dyDescent="0.15">
      <c r="A1760" s="988" t="s">
        <v>1157</v>
      </c>
      <c r="B1760" s="988" t="s">
        <v>1229</v>
      </c>
      <c r="C1760" s="988" t="s">
        <v>1155</v>
      </c>
      <c r="D1760" s="988" t="s">
        <v>1228</v>
      </c>
      <c r="E1760" s="987" t="s">
        <v>6734</v>
      </c>
      <c r="F1760" s="988">
        <v>472093</v>
      </c>
    </row>
    <row r="1761" spans="1:9" ht="15" x14ac:dyDescent="0.15">
      <c r="A1761" s="988" t="s">
        <v>1157</v>
      </c>
      <c r="B1761" s="988" t="s">
        <v>1227</v>
      </c>
      <c r="C1761" s="988" t="s">
        <v>1155</v>
      </c>
      <c r="D1761" s="988" t="s">
        <v>1226</v>
      </c>
      <c r="E1761" s="987" t="s">
        <v>6735</v>
      </c>
      <c r="F1761" s="988">
        <v>472107</v>
      </c>
      <c r="I1761" s="989"/>
    </row>
    <row r="1762" spans="1:9" ht="15" x14ac:dyDescent="0.15">
      <c r="A1762" s="988" t="s">
        <v>1157</v>
      </c>
      <c r="B1762" s="988" t="s">
        <v>1225</v>
      </c>
      <c r="C1762" s="988" t="s">
        <v>1155</v>
      </c>
      <c r="D1762" s="988" t="s">
        <v>1224</v>
      </c>
      <c r="E1762" s="987" t="s">
        <v>6736</v>
      </c>
      <c r="F1762" s="988">
        <v>472115</v>
      </c>
    </row>
    <row r="1763" spans="1:9" ht="15" x14ac:dyDescent="0.15">
      <c r="A1763" s="988" t="s">
        <v>1157</v>
      </c>
      <c r="B1763" s="988" t="s">
        <v>1223</v>
      </c>
      <c r="C1763" s="988" t="s">
        <v>1155</v>
      </c>
      <c r="D1763" s="988" t="s">
        <v>1222</v>
      </c>
      <c r="E1763" s="987" t="s">
        <v>6737</v>
      </c>
      <c r="F1763" s="988">
        <v>472123</v>
      </c>
    </row>
    <row r="1764" spans="1:9" ht="15" x14ac:dyDescent="0.15">
      <c r="A1764" s="988" t="s">
        <v>1157</v>
      </c>
      <c r="B1764" s="988" t="s">
        <v>1221</v>
      </c>
      <c r="C1764" s="988" t="s">
        <v>1155</v>
      </c>
      <c r="D1764" s="988" t="s">
        <v>1220</v>
      </c>
      <c r="E1764" s="987" t="s">
        <v>6738</v>
      </c>
      <c r="F1764" s="988">
        <v>472131</v>
      </c>
    </row>
    <row r="1765" spans="1:9" ht="15" x14ac:dyDescent="0.15">
      <c r="A1765" s="988" t="s">
        <v>1157</v>
      </c>
      <c r="B1765" s="988" t="s">
        <v>1219</v>
      </c>
      <c r="C1765" s="988" t="s">
        <v>1155</v>
      </c>
      <c r="D1765" s="988" t="s">
        <v>1218</v>
      </c>
      <c r="E1765" s="987" t="s">
        <v>6739</v>
      </c>
      <c r="F1765" s="988">
        <v>472140</v>
      </c>
    </row>
    <row r="1766" spans="1:9" ht="15" x14ac:dyDescent="0.15">
      <c r="A1766" s="988" t="s">
        <v>1157</v>
      </c>
      <c r="B1766" s="988" t="s">
        <v>1217</v>
      </c>
      <c r="C1766" s="988" t="s">
        <v>1155</v>
      </c>
      <c r="D1766" s="988" t="s">
        <v>1216</v>
      </c>
      <c r="E1766" s="987" t="s">
        <v>6740</v>
      </c>
      <c r="F1766" s="988">
        <v>472158</v>
      </c>
    </row>
    <row r="1767" spans="1:9" ht="15" x14ac:dyDescent="0.15">
      <c r="A1767" s="988" t="s">
        <v>1157</v>
      </c>
      <c r="B1767" s="988" t="s">
        <v>1215</v>
      </c>
      <c r="C1767" s="988" t="s">
        <v>1155</v>
      </c>
      <c r="D1767" s="988" t="s">
        <v>1214</v>
      </c>
      <c r="E1767" s="987" t="s">
        <v>6741</v>
      </c>
      <c r="F1767" s="988">
        <v>473014</v>
      </c>
    </row>
    <row r="1768" spans="1:9" ht="15" x14ac:dyDescent="0.15">
      <c r="A1768" s="988" t="s">
        <v>1157</v>
      </c>
      <c r="B1768" s="988" t="s">
        <v>1213</v>
      </c>
      <c r="C1768" s="988" t="s">
        <v>1155</v>
      </c>
      <c r="D1768" s="988" t="s">
        <v>1212</v>
      </c>
      <c r="E1768" s="987" t="s">
        <v>6742</v>
      </c>
      <c r="F1768" s="988">
        <v>473022</v>
      </c>
    </row>
    <row r="1769" spans="1:9" ht="15" x14ac:dyDescent="0.15">
      <c r="A1769" s="988" t="s">
        <v>1157</v>
      </c>
      <c r="B1769" s="988" t="s">
        <v>1211</v>
      </c>
      <c r="C1769" s="988" t="s">
        <v>1155</v>
      </c>
      <c r="D1769" s="988" t="s">
        <v>1210</v>
      </c>
      <c r="E1769" s="987" t="s">
        <v>6743</v>
      </c>
      <c r="F1769" s="988">
        <v>473031</v>
      </c>
    </row>
    <row r="1770" spans="1:9" ht="15" x14ac:dyDescent="0.15">
      <c r="A1770" s="988" t="s">
        <v>1157</v>
      </c>
      <c r="B1770" s="988" t="s">
        <v>1209</v>
      </c>
      <c r="C1770" s="988" t="s">
        <v>1155</v>
      </c>
      <c r="D1770" s="988" t="s">
        <v>1208</v>
      </c>
      <c r="E1770" s="987" t="s">
        <v>6744</v>
      </c>
      <c r="F1770" s="988">
        <v>473065</v>
      </c>
    </row>
    <row r="1771" spans="1:9" ht="15" x14ac:dyDescent="0.15">
      <c r="A1771" s="988" t="s">
        <v>1157</v>
      </c>
      <c r="B1771" s="988" t="s">
        <v>1207</v>
      </c>
      <c r="C1771" s="988" t="s">
        <v>1155</v>
      </c>
      <c r="D1771" s="988" t="s">
        <v>1206</v>
      </c>
      <c r="E1771" s="987" t="s">
        <v>6745</v>
      </c>
      <c r="F1771" s="988">
        <v>473081</v>
      </c>
    </row>
    <row r="1772" spans="1:9" ht="15" x14ac:dyDescent="0.15">
      <c r="A1772" s="988" t="s">
        <v>1157</v>
      </c>
      <c r="B1772" s="988" t="s">
        <v>1205</v>
      </c>
      <c r="C1772" s="988" t="s">
        <v>1155</v>
      </c>
      <c r="D1772" s="988" t="s">
        <v>1204</v>
      </c>
      <c r="E1772" s="987" t="s">
        <v>6746</v>
      </c>
      <c r="F1772" s="988">
        <v>473111</v>
      </c>
    </row>
    <row r="1773" spans="1:9" ht="15" x14ac:dyDescent="0.15">
      <c r="A1773" s="988" t="s">
        <v>1157</v>
      </c>
      <c r="B1773" s="988" t="s">
        <v>1203</v>
      </c>
      <c r="C1773" s="988" t="s">
        <v>1155</v>
      </c>
      <c r="D1773" s="988" t="s">
        <v>1202</v>
      </c>
      <c r="E1773" s="987" t="s">
        <v>6747</v>
      </c>
      <c r="F1773" s="988">
        <v>473138</v>
      </c>
    </row>
    <row r="1774" spans="1:9" ht="15" x14ac:dyDescent="0.15">
      <c r="A1774" s="988" t="s">
        <v>1157</v>
      </c>
      <c r="B1774" s="988" t="s">
        <v>1201</v>
      </c>
      <c r="C1774" s="988" t="s">
        <v>1155</v>
      </c>
      <c r="D1774" s="988" t="s">
        <v>1200</v>
      </c>
      <c r="E1774" s="987" t="s">
        <v>6748</v>
      </c>
      <c r="F1774" s="988">
        <v>473146</v>
      </c>
    </row>
    <row r="1775" spans="1:9" ht="15" x14ac:dyDescent="0.15">
      <c r="A1775" s="988" t="s">
        <v>1157</v>
      </c>
      <c r="B1775" s="988" t="s">
        <v>1199</v>
      </c>
      <c r="C1775" s="988" t="s">
        <v>1155</v>
      </c>
      <c r="D1775" s="988" t="s">
        <v>1198</v>
      </c>
      <c r="E1775" s="987" t="s">
        <v>6749</v>
      </c>
      <c r="F1775" s="988">
        <v>473154</v>
      </c>
    </row>
    <row r="1776" spans="1:9" ht="15" x14ac:dyDescent="0.15">
      <c r="A1776" s="988" t="s">
        <v>1157</v>
      </c>
      <c r="B1776" s="988" t="s">
        <v>1197</v>
      </c>
      <c r="C1776" s="988" t="s">
        <v>1155</v>
      </c>
      <c r="D1776" s="988" t="s">
        <v>1196</v>
      </c>
      <c r="E1776" s="987" t="s">
        <v>6750</v>
      </c>
      <c r="F1776" s="988">
        <v>473243</v>
      </c>
    </row>
    <row r="1777" spans="1:6" ht="15" x14ac:dyDescent="0.15">
      <c r="A1777" s="988" t="s">
        <v>1157</v>
      </c>
      <c r="B1777" s="988" t="s">
        <v>1195</v>
      </c>
      <c r="C1777" s="988" t="s">
        <v>1155</v>
      </c>
      <c r="D1777" s="988" t="s">
        <v>1194</v>
      </c>
      <c r="E1777" s="987" t="s">
        <v>6751</v>
      </c>
      <c r="F1777" s="988">
        <v>473251</v>
      </c>
    </row>
    <row r="1778" spans="1:6" ht="15" x14ac:dyDescent="0.15">
      <c r="A1778" s="988" t="s">
        <v>1157</v>
      </c>
      <c r="B1778" s="988" t="s">
        <v>1193</v>
      </c>
      <c r="C1778" s="988" t="s">
        <v>1155</v>
      </c>
      <c r="D1778" s="988" t="s">
        <v>1192</v>
      </c>
      <c r="E1778" s="987" t="s">
        <v>6752</v>
      </c>
      <c r="F1778" s="988">
        <v>473260</v>
      </c>
    </row>
    <row r="1779" spans="1:6" ht="15" x14ac:dyDescent="0.15">
      <c r="A1779" s="988" t="s">
        <v>1157</v>
      </c>
      <c r="B1779" s="988" t="s">
        <v>1191</v>
      </c>
      <c r="C1779" s="988" t="s">
        <v>1155</v>
      </c>
      <c r="D1779" s="988" t="s">
        <v>1190</v>
      </c>
      <c r="E1779" s="987" t="s">
        <v>6753</v>
      </c>
      <c r="F1779" s="988">
        <v>473278</v>
      </c>
    </row>
    <row r="1780" spans="1:6" ht="15" x14ac:dyDescent="0.15">
      <c r="A1780" s="988" t="s">
        <v>1157</v>
      </c>
      <c r="B1780" s="988" t="s">
        <v>1189</v>
      </c>
      <c r="C1780" s="988" t="s">
        <v>1155</v>
      </c>
      <c r="D1780" s="988" t="s">
        <v>1188</v>
      </c>
      <c r="E1780" s="987" t="s">
        <v>6754</v>
      </c>
      <c r="F1780" s="988">
        <v>473286</v>
      </c>
    </row>
    <row r="1781" spans="1:6" ht="15" x14ac:dyDescent="0.15">
      <c r="A1781" s="988" t="s">
        <v>1157</v>
      </c>
      <c r="B1781" s="988" t="s">
        <v>1187</v>
      </c>
      <c r="C1781" s="988" t="s">
        <v>1155</v>
      </c>
      <c r="D1781" s="988" t="s">
        <v>1186</v>
      </c>
      <c r="E1781" s="987" t="s">
        <v>6755</v>
      </c>
      <c r="F1781" s="988">
        <v>473294</v>
      </c>
    </row>
    <row r="1782" spans="1:6" ht="15" x14ac:dyDescent="0.15">
      <c r="A1782" s="988" t="s">
        <v>1157</v>
      </c>
      <c r="B1782" s="988" t="s">
        <v>1185</v>
      </c>
      <c r="C1782" s="988" t="s">
        <v>1155</v>
      </c>
      <c r="D1782" s="988" t="s">
        <v>1184</v>
      </c>
      <c r="E1782" s="987" t="s">
        <v>6756</v>
      </c>
      <c r="F1782" s="988">
        <v>473481</v>
      </c>
    </row>
    <row r="1783" spans="1:6" ht="15" x14ac:dyDescent="0.15">
      <c r="A1783" s="988" t="s">
        <v>1157</v>
      </c>
      <c r="B1783" s="988" t="s">
        <v>1183</v>
      </c>
      <c r="C1783" s="988" t="s">
        <v>1155</v>
      </c>
      <c r="D1783" s="988" t="s">
        <v>1182</v>
      </c>
      <c r="E1783" s="987" t="s">
        <v>6757</v>
      </c>
      <c r="F1783" s="988">
        <v>473502</v>
      </c>
    </row>
    <row r="1784" spans="1:6" ht="15" x14ac:dyDescent="0.15">
      <c r="A1784" s="988" t="s">
        <v>1157</v>
      </c>
      <c r="B1784" s="988" t="s">
        <v>1181</v>
      </c>
      <c r="C1784" s="988" t="s">
        <v>1155</v>
      </c>
      <c r="D1784" s="988" t="s">
        <v>1180</v>
      </c>
      <c r="E1784" s="987" t="s">
        <v>6758</v>
      </c>
      <c r="F1784" s="988">
        <v>473537</v>
      </c>
    </row>
    <row r="1785" spans="1:6" ht="15" x14ac:dyDescent="0.15">
      <c r="A1785" s="988" t="s">
        <v>1157</v>
      </c>
      <c r="B1785" s="988" t="s">
        <v>1179</v>
      </c>
      <c r="C1785" s="988" t="s">
        <v>1155</v>
      </c>
      <c r="D1785" s="988" t="s">
        <v>1178</v>
      </c>
      <c r="E1785" s="987" t="s">
        <v>6759</v>
      </c>
      <c r="F1785" s="988">
        <v>473545</v>
      </c>
    </row>
    <row r="1786" spans="1:6" ht="15" x14ac:dyDescent="0.15">
      <c r="A1786" s="988" t="s">
        <v>1157</v>
      </c>
      <c r="B1786" s="988" t="s">
        <v>1177</v>
      </c>
      <c r="C1786" s="988" t="s">
        <v>1155</v>
      </c>
      <c r="D1786" s="988" t="s">
        <v>1176</v>
      </c>
      <c r="E1786" s="987" t="s">
        <v>6760</v>
      </c>
      <c r="F1786" s="988">
        <v>473553</v>
      </c>
    </row>
    <row r="1787" spans="1:6" ht="15" x14ac:dyDescent="0.15">
      <c r="A1787" s="988" t="s">
        <v>1157</v>
      </c>
      <c r="B1787" s="988" t="s">
        <v>1175</v>
      </c>
      <c r="C1787" s="988" t="s">
        <v>1155</v>
      </c>
      <c r="D1787" s="988" t="s">
        <v>1174</v>
      </c>
      <c r="E1787" s="987" t="s">
        <v>6761</v>
      </c>
      <c r="F1787" s="988">
        <v>473561</v>
      </c>
    </row>
    <row r="1788" spans="1:6" ht="15" x14ac:dyDescent="0.15">
      <c r="A1788" s="988" t="s">
        <v>1157</v>
      </c>
      <c r="B1788" s="988" t="s">
        <v>1173</v>
      </c>
      <c r="C1788" s="988" t="s">
        <v>1155</v>
      </c>
      <c r="D1788" s="988" t="s">
        <v>1172</v>
      </c>
      <c r="E1788" s="987" t="s">
        <v>6762</v>
      </c>
      <c r="F1788" s="988">
        <v>473570</v>
      </c>
    </row>
    <row r="1789" spans="1:6" ht="15" x14ac:dyDescent="0.15">
      <c r="A1789" s="988" t="s">
        <v>1157</v>
      </c>
      <c r="B1789" s="988" t="s">
        <v>1171</v>
      </c>
      <c r="C1789" s="988" t="s">
        <v>1155</v>
      </c>
      <c r="D1789" s="988" t="s">
        <v>1170</v>
      </c>
      <c r="E1789" s="987" t="s">
        <v>6763</v>
      </c>
      <c r="F1789" s="988">
        <v>473588</v>
      </c>
    </row>
    <row r="1790" spans="1:6" ht="15" x14ac:dyDescent="0.15">
      <c r="A1790" s="988" t="s">
        <v>1157</v>
      </c>
      <c r="B1790" s="988" t="s">
        <v>1169</v>
      </c>
      <c r="C1790" s="988" t="s">
        <v>1155</v>
      </c>
      <c r="D1790" s="988" t="s">
        <v>1168</v>
      </c>
      <c r="E1790" s="987" t="s">
        <v>6764</v>
      </c>
      <c r="F1790" s="988">
        <v>473596</v>
      </c>
    </row>
    <row r="1791" spans="1:6" ht="15" x14ac:dyDescent="0.15">
      <c r="A1791" s="988" t="s">
        <v>1157</v>
      </c>
      <c r="B1791" s="988" t="s">
        <v>1167</v>
      </c>
      <c r="C1791" s="988" t="s">
        <v>1155</v>
      </c>
      <c r="D1791" s="988" t="s">
        <v>1166</v>
      </c>
      <c r="E1791" s="987" t="s">
        <v>6765</v>
      </c>
      <c r="F1791" s="988">
        <v>473600</v>
      </c>
    </row>
    <row r="1792" spans="1:6" ht="15" x14ac:dyDescent="0.15">
      <c r="A1792" s="988" t="s">
        <v>1157</v>
      </c>
      <c r="B1792" s="988" t="s">
        <v>1165</v>
      </c>
      <c r="C1792" s="988" t="s">
        <v>1155</v>
      </c>
      <c r="D1792" s="988" t="s">
        <v>1164</v>
      </c>
      <c r="E1792" s="987" t="s">
        <v>6766</v>
      </c>
      <c r="F1792" s="988">
        <v>473618</v>
      </c>
    </row>
    <row r="1793" spans="1:6" ht="15" x14ac:dyDescent="0.15">
      <c r="A1793" s="988" t="s">
        <v>1157</v>
      </c>
      <c r="B1793" s="988" t="s">
        <v>1163</v>
      </c>
      <c r="C1793" s="988" t="s">
        <v>1155</v>
      </c>
      <c r="D1793" s="988" t="s">
        <v>1162</v>
      </c>
      <c r="E1793" s="987" t="s">
        <v>6767</v>
      </c>
      <c r="F1793" s="988">
        <v>473626</v>
      </c>
    </row>
    <row r="1794" spans="1:6" ht="15" x14ac:dyDescent="0.15">
      <c r="A1794" s="988" t="s">
        <v>1157</v>
      </c>
      <c r="B1794" s="988" t="s">
        <v>1161</v>
      </c>
      <c r="C1794" s="988" t="s">
        <v>1155</v>
      </c>
      <c r="D1794" s="988" t="s">
        <v>1160</v>
      </c>
      <c r="E1794" s="987" t="s">
        <v>6768</v>
      </c>
      <c r="F1794" s="988">
        <v>473758</v>
      </c>
    </row>
    <row r="1795" spans="1:6" ht="15" x14ac:dyDescent="0.15">
      <c r="A1795" s="988" t="s">
        <v>1157</v>
      </c>
      <c r="B1795" s="988" t="s">
        <v>1159</v>
      </c>
      <c r="C1795" s="988" t="s">
        <v>1155</v>
      </c>
      <c r="D1795" s="988" t="s">
        <v>1158</v>
      </c>
      <c r="E1795" s="987" t="s">
        <v>6769</v>
      </c>
      <c r="F1795" s="988">
        <v>473812</v>
      </c>
    </row>
    <row r="1796" spans="1:6" ht="15" x14ac:dyDescent="0.15">
      <c r="A1796" s="988" t="s">
        <v>1157</v>
      </c>
      <c r="B1796" s="988" t="s">
        <v>1156</v>
      </c>
      <c r="C1796" s="988" t="s">
        <v>1155</v>
      </c>
      <c r="D1796" s="988" t="s">
        <v>1154</v>
      </c>
      <c r="E1796" s="987" t="s">
        <v>6770</v>
      </c>
      <c r="F1796" s="988">
        <v>473821</v>
      </c>
    </row>
  </sheetData>
  <sheetProtection sheet="1" objects="1" scenarios="1"/>
  <phoneticPr fontId="7"/>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M27"/>
  <sheetViews>
    <sheetView showGridLines="0" view="pageBreakPreview" zoomScale="103" zoomScaleNormal="100" zoomScaleSheetLayoutView="100" workbookViewId="0">
      <selection activeCell="B27" sqref="B27"/>
    </sheetView>
  </sheetViews>
  <sheetFormatPr defaultColWidth="9" defaultRowHeight="18.75" x14ac:dyDescent="0.15"/>
  <cols>
    <col min="1" max="1" width="6.875" style="7" customWidth="1"/>
    <col min="2" max="2" width="8.25" style="7" customWidth="1"/>
    <col min="3" max="3" width="4.875" style="7" customWidth="1"/>
    <col min="4" max="4" width="8.25" style="7" customWidth="1"/>
    <col min="5" max="5" width="5.5" style="7" customWidth="1"/>
    <col min="6" max="6" width="8.25" style="7" customWidth="1"/>
    <col min="7" max="7" width="4.875" style="7" customWidth="1"/>
    <col min="8" max="8" width="8.25" style="7" customWidth="1"/>
    <col min="9" max="9" width="4.875" style="7" customWidth="1"/>
    <col min="10" max="10" width="8.25" style="7" customWidth="1"/>
    <col min="11" max="11" width="4.875" style="7" customWidth="1"/>
    <col min="12" max="12" width="8.25" style="7" customWidth="1"/>
    <col min="13" max="13" width="4.875" style="7" customWidth="1"/>
    <col min="14" max="16384" width="9" style="7"/>
  </cols>
  <sheetData>
    <row r="1" spans="1:13" ht="24" customHeight="1" x14ac:dyDescent="0.15">
      <c r="A1" s="3524" t="s">
        <v>4778</v>
      </c>
      <c r="B1" s="3524"/>
      <c r="C1" s="3524"/>
      <c r="D1" s="3524"/>
      <c r="E1" s="3524"/>
      <c r="F1" s="3524"/>
      <c r="G1" s="3524"/>
      <c r="H1" s="3524"/>
      <c r="I1" s="3524"/>
      <c r="J1" s="3524"/>
      <c r="K1" s="3524"/>
      <c r="L1" s="3524"/>
      <c r="M1" s="3524"/>
    </row>
    <row r="2" spans="1:13" ht="24" customHeight="1" x14ac:dyDescent="0.15">
      <c r="A2" s="3521" t="s">
        <v>4781</v>
      </c>
      <c r="B2" s="3522"/>
      <c r="C2" s="3522"/>
      <c r="D2" s="3522"/>
      <c r="E2" s="3522"/>
      <c r="F2" s="3522"/>
      <c r="G2" s="3522"/>
      <c r="H2" s="3522"/>
      <c r="I2" s="3522"/>
      <c r="J2" s="3522"/>
      <c r="K2" s="3522"/>
      <c r="L2" s="3522"/>
      <c r="M2" s="3522"/>
    </row>
    <row r="3" spans="1:13" ht="24" customHeight="1" x14ac:dyDescent="0.15">
      <c r="A3" s="3522"/>
      <c r="B3" s="3522"/>
      <c r="C3" s="3522"/>
      <c r="D3" s="3522"/>
      <c r="E3" s="3522"/>
      <c r="F3" s="3522"/>
      <c r="G3" s="3522"/>
      <c r="H3" s="3522"/>
      <c r="I3" s="3522"/>
      <c r="J3" s="3522"/>
      <c r="K3" s="3522"/>
      <c r="L3" s="3522"/>
      <c r="M3" s="3522"/>
    </row>
    <row r="4" spans="1:13" ht="24" customHeight="1" x14ac:dyDescent="0.15">
      <c r="A4" s="3523"/>
      <c r="B4" s="3523"/>
      <c r="C4" s="3523"/>
      <c r="D4" s="3523"/>
      <c r="E4" s="3523"/>
      <c r="F4" s="3523"/>
      <c r="G4" s="3523"/>
      <c r="H4" s="3523"/>
      <c r="I4" s="3523"/>
      <c r="J4" s="3523"/>
      <c r="K4" s="3523"/>
      <c r="L4" s="3523"/>
      <c r="M4" s="3523"/>
    </row>
    <row r="5" spans="1:13" ht="24" customHeight="1" x14ac:dyDescent="0.15">
      <c r="A5" s="3525" t="s">
        <v>4779</v>
      </c>
      <c r="B5" s="3525"/>
      <c r="C5" s="3525"/>
      <c r="D5" s="507"/>
      <c r="E5" s="507"/>
      <c r="F5" s="507"/>
      <c r="G5" s="507"/>
      <c r="H5" s="507"/>
      <c r="I5" s="507"/>
      <c r="J5" s="507"/>
      <c r="K5" s="507"/>
      <c r="L5" s="507"/>
      <c r="M5" s="507"/>
    </row>
    <row r="6" spans="1:13" x14ac:dyDescent="0.15">
      <c r="A6" s="1721"/>
      <c r="B6" s="1603" t="s">
        <v>6875</v>
      </c>
      <c r="C6" s="2142"/>
      <c r="D6" s="2142"/>
      <c r="E6" s="2142"/>
      <c r="F6" s="2142"/>
      <c r="G6" s="1604"/>
    </row>
    <row r="7" spans="1:13" ht="18.75" customHeight="1" x14ac:dyDescent="0.15">
      <c r="A7" s="3526"/>
      <c r="B7" s="1716" t="s">
        <v>4774</v>
      </c>
      <c r="C7" s="1718"/>
      <c r="D7" s="2065" t="s">
        <v>4775</v>
      </c>
      <c r="E7" s="2067"/>
      <c r="F7" s="2065" t="s">
        <v>4776</v>
      </c>
      <c r="G7" s="2067"/>
    </row>
    <row r="8" spans="1:13" x14ac:dyDescent="0.15">
      <c r="A8" s="1722"/>
      <c r="B8" s="1719"/>
      <c r="C8" s="1720"/>
      <c r="D8" s="2068"/>
      <c r="E8" s="2070"/>
      <c r="F8" s="2068"/>
      <c r="G8" s="2070"/>
    </row>
    <row r="9" spans="1:13" ht="25.5" customHeight="1" x14ac:dyDescent="0.4">
      <c r="A9" s="77" t="s">
        <v>34</v>
      </c>
      <c r="B9" s="786">
        <v>3000</v>
      </c>
      <c r="C9" s="783" t="s">
        <v>65</v>
      </c>
      <c r="D9" s="786">
        <v>2400</v>
      </c>
      <c r="E9" s="783" t="s">
        <v>65</v>
      </c>
      <c r="F9" s="786">
        <v>4400</v>
      </c>
      <c r="G9" s="783" t="s">
        <v>65</v>
      </c>
    </row>
    <row r="10" spans="1:13" ht="25.5" customHeight="1" x14ac:dyDescent="0.4">
      <c r="A10" s="77" t="s">
        <v>66</v>
      </c>
      <c r="B10" s="786">
        <v>2000</v>
      </c>
      <c r="C10" s="783" t="s">
        <v>65</v>
      </c>
      <c r="D10" s="786">
        <v>1440</v>
      </c>
      <c r="E10" s="783" t="s">
        <v>65</v>
      </c>
      <c r="F10" s="786">
        <v>2000</v>
      </c>
      <c r="G10" s="783" t="s">
        <v>65</v>
      </c>
    </row>
    <row r="11" spans="1:13" ht="25.5" customHeight="1" x14ac:dyDescent="0.4">
      <c r="A11" s="77" t="s">
        <v>36</v>
      </c>
      <c r="B11" s="786"/>
      <c r="C11" s="783" t="s">
        <v>65</v>
      </c>
      <c r="D11" s="786"/>
      <c r="E11" s="783" t="s">
        <v>65</v>
      </c>
      <c r="F11" s="786"/>
      <c r="G11" s="783" t="s">
        <v>65</v>
      </c>
    </row>
    <row r="12" spans="1:13" ht="18.75" customHeight="1" x14ac:dyDescent="0.4">
      <c r="A12" s="3"/>
      <c r="B12" s="784"/>
      <c r="C12" s="785"/>
      <c r="D12" s="784"/>
      <c r="E12" s="785"/>
      <c r="F12" s="784"/>
      <c r="G12" s="785"/>
      <c r="H12" s="784"/>
      <c r="I12" s="785"/>
      <c r="J12" s="784"/>
      <c r="K12" s="785"/>
      <c r="L12" s="784"/>
      <c r="M12" s="785"/>
    </row>
    <row r="13" spans="1:13" ht="25.5" customHeight="1" x14ac:dyDescent="0.35">
      <c r="A13" s="3527" t="s">
        <v>4780</v>
      </c>
      <c r="B13" s="3527"/>
      <c r="C13" s="3527"/>
      <c r="D13" s="3527"/>
      <c r="E13" s="3527"/>
      <c r="F13" s="3527"/>
      <c r="G13" s="3527"/>
      <c r="H13" s="3527"/>
      <c r="I13" s="3527"/>
      <c r="J13" s="3527"/>
      <c r="K13" s="3527"/>
      <c r="L13" s="3527"/>
      <c r="M13" s="785"/>
    </row>
    <row r="14" spans="1:13" ht="25.5" customHeight="1" x14ac:dyDescent="0.4">
      <c r="A14" s="77"/>
      <c r="B14" s="1603" t="s">
        <v>4777</v>
      </c>
      <c r="C14" s="1604"/>
      <c r="D14" s="1954"/>
      <c r="E14" s="1954"/>
      <c r="F14" s="784"/>
      <c r="G14" s="785"/>
      <c r="H14" s="784"/>
      <c r="I14" s="785"/>
      <c r="J14" s="784"/>
      <c r="K14" s="785"/>
    </row>
    <row r="15" spans="1:13" ht="25.5" customHeight="1" x14ac:dyDescent="0.4">
      <c r="A15" s="77" t="s">
        <v>34</v>
      </c>
      <c r="B15" s="786">
        <v>400</v>
      </c>
      <c r="C15" s="783" t="s">
        <v>65</v>
      </c>
      <c r="D15" s="784"/>
      <c r="E15" s="785"/>
      <c r="F15" s="784"/>
      <c r="G15" s="785"/>
      <c r="H15" s="784"/>
      <c r="I15" s="785"/>
      <c r="J15" s="784"/>
      <c r="K15" s="785"/>
    </row>
    <row r="16" spans="1:13" x14ac:dyDescent="0.4">
      <c r="A16" s="77" t="s">
        <v>66</v>
      </c>
      <c r="B16" s="786">
        <v>240</v>
      </c>
      <c r="C16" s="783" t="s">
        <v>65</v>
      </c>
      <c r="D16" s="784"/>
      <c r="E16" s="785"/>
    </row>
    <row r="17" spans="1:12" x14ac:dyDescent="0.4">
      <c r="A17" s="77" t="s">
        <v>36</v>
      </c>
      <c r="B17" s="786"/>
      <c r="C17" s="783" t="s">
        <v>65</v>
      </c>
      <c r="D17" s="784"/>
      <c r="E17" s="785"/>
    </row>
    <row r="19" spans="1:12" ht="19.5" x14ac:dyDescent="0.15">
      <c r="A19" s="3527" t="s">
        <v>4782</v>
      </c>
      <c r="B19" s="3527"/>
      <c r="C19" s="3527"/>
      <c r="D19" s="3527"/>
      <c r="E19" s="3527"/>
      <c r="F19" s="3527"/>
      <c r="G19" s="3527"/>
      <c r="H19" s="3527"/>
      <c r="I19" s="3527"/>
    </row>
    <row r="20" spans="1:12" x14ac:dyDescent="0.4">
      <c r="A20" s="77"/>
      <c r="B20" s="1603" t="s">
        <v>4777</v>
      </c>
      <c r="C20" s="1604"/>
      <c r="D20" s="1954"/>
      <c r="E20" s="1954"/>
      <c r="F20" s="784"/>
      <c r="G20" s="785"/>
    </row>
    <row r="21" spans="1:12" x14ac:dyDescent="0.4">
      <c r="A21" s="77" t="s">
        <v>34</v>
      </c>
      <c r="B21" s="786">
        <v>400</v>
      </c>
      <c r="C21" s="783" t="s">
        <v>65</v>
      </c>
      <c r="D21" s="784"/>
      <c r="E21" s="785"/>
      <c r="F21" s="784"/>
      <c r="G21" s="785"/>
    </row>
    <row r="22" spans="1:12" x14ac:dyDescent="0.4">
      <c r="A22" s="77" t="s">
        <v>66</v>
      </c>
      <c r="B22" s="786">
        <v>240</v>
      </c>
      <c r="C22" s="783" t="s">
        <v>65</v>
      </c>
      <c r="D22" s="784"/>
      <c r="E22" s="785"/>
    </row>
    <row r="23" spans="1:12" x14ac:dyDescent="0.4">
      <c r="A23" s="77" t="s">
        <v>36</v>
      </c>
      <c r="B23" s="786"/>
      <c r="C23" s="783" t="s">
        <v>65</v>
      </c>
      <c r="D23" s="784"/>
      <c r="E23" s="785"/>
    </row>
    <row r="24" spans="1:12" x14ac:dyDescent="0.4">
      <c r="A24" s="3"/>
      <c r="B24" s="784"/>
      <c r="C24" s="785"/>
      <c r="D24" s="784"/>
      <c r="E24" s="785"/>
      <c r="F24" s="784"/>
      <c r="G24" s="785"/>
    </row>
    <row r="25" spans="1:12" ht="19.5" customHeight="1" x14ac:dyDescent="0.15">
      <c r="A25" s="3527" t="s">
        <v>4783</v>
      </c>
      <c r="B25" s="3527"/>
      <c r="C25" s="3527"/>
      <c r="D25" s="3527"/>
      <c r="E25" s="3527"/>
      <c r="F25" s="3527"/>
      <c r="G25" s="3527"/>
      <c r="H25" s="3527"/>
      <c r="I25" s="3527"/>
      <c r="J25" s="3527"/>
      <c r="K25" s="3527"/>
      <c r="L25" s="3527"/>
    </row>
    <row r="26" spans="1:12" x14ac:dyDescent="0.15">
      <c r="A26" s="77"/>
      <c r="B26" s="1603" t="s">
        <v>4777</v>
      </c>
      <c r="C26" s="1604"/>
    </row>
    <row r="27" spans="1:12" x14ac:dyDescent="0.4">
      <c r="A27" s="77" t="s">
        <v>34</v>
      </c>
      <c r="B27" s="786">
        <v>400</v>
      </c>
      <c r="C27" s="783" t="s">
        <v>65</v>
      </c>
    </row>
  </sheetData>
  <sheetProtection sheet="1" selectLockedCells="1"/>
  <mergeCells count="16">
    <mergeCell ref="A13:L13"/>
    <mergeCell ref="B26:C26"/>
    <mergeCell ref="A25:L25"/>
    <mergeCell ref="B14:C14"/>
    <mergeCell ref="D14:E14"/>
    <mergeCell ref="A19:I19"/>
    <mergeCell ref="B20:C20"/>
    <mergeCell ref="D20:E20"/>
    <mergeCell ref="A2:M4"/>
    <mergeCell ref="A1:M1"/>
    <mergeCell ref="A5:C5"/>
    <mergeCell ref="B7:C8"/>
    <mergeCell ref="D7:E8"/>
    <mergeCell ref="F7:G8"/>
    <mergeCell ref="B6:G6"/>
    <mergeCell ref="A6:A8"/>
  </mergeCells>
  <phoneticPr fontId="7"/>
  <pageMargins left="0.70866141732283472" right="0.70866141732283472" top="0.74803149606299213" bottom="0.74803149606299213" header="0.31496062992125984" footer="0.31496062992125984"/>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25B71-DA8F-4A04-926A-A7134A7D054E}">
  <sheetPr>
    <tabColor theme="8"/>
  </sheetPr>
  <dimension ref="A2:L24"/>
  <sheetViews>
    <sheetView showGridLines="0" view="pageBreakPreview" zoomScaleNormal="100" zoomScaleSheetLayoutView="100" workbookViewId="0">
      <selection activeCell="E3" sqref="E3"/>
    </sheetView>
  </sheetViews>
  <sheetFormatPr defaultColWidth="8" defaultRowHeight="26.25" customHeight="1" x14ac:dyDescent="0.15"/>
  <cols>
    <col min="1" max="2" width="5.5" style="1293" customWidth="1"/>
    <col min="3" max="3" width="4.125" style="1293" customWidth="1"/>
    <col min="4" max="4" width="43.875" style="1293" customWidth="1"/>
    <col min="5" max="5" width="24.625" style="1293" customWidth="1"/>
    <col min="6" max="16384" width="8" style="1293"/>
  </cols>
  <sheetData>
    <row r="2" spans="1:12" ht="20.25" customHeight="1" x14ac:dyDescent="0.15">
      <c r="A2" s="1293" t="s">
        <v>6934</v>
      </c>
    </row>
    <row r="3" spans="1:12" ht="26.25" customHeight="1" x14ac:dyDescent="0.15">
      <c r="A3" s="1294"/>
      <c r="B3" s="1294"/>
      <c r="C3" s="1294"/>
      <c r="D3" s="1294"/>
      <c r="E3" s="1352">
        <v>46113</v>
      </c>
      <c r="F3" s="1294"/>
      <c r="G3" s="1294"/>
      <c r="I3" s="1303"/>
      <c r="J3" s="1303"/>
      <c r="K3" s="1301"/>
      <c r="L3" s="1296"/>
    </row>
    <row r="4" spans="1:12" ht="26.25" customHeight="1" x14ac:dyDescent="0.15">
      <c r="A4" s="1356"/>
    </row>
    <row r="5" spans="1:12" ht="26.25" customHeight="1" x14ac:dyDescent="0.15">
      <c r="A5" s="1658" t="str">
        <f>'はじめに（PC）'!D4</f>
        <v>横手市</v>
      </c>
      <c r="B5" s="1658"/>
      <c r="C5" s="1658"/>
      <c r="D5" s="808" t="s">
        <v>527</v>
      </c>
    </row>
    <row r="6" spans="1:12" ht="26.25" customHeight="1" x14ac:dyDescent="0.15">
      <c r="A6" s="1357"/>
    </row>
    <row r="7" spans="1:12" ht="26.25" customHeight="1" x14ac:dyDescent="0.15">
      <c r="A7" s="1356"/>
      <c r="E7" s="3528" t="str">
        <f>'はじめに（PC）'!D5&amp;""</f>
        <v>〇〇〇〇組織</v>
      </c>
      <c r="H7" s="86"/>
      <c r="I7" s="86"/>
      <c r="J7" s="86"/>
    </row>
    <row r="8" spans="1:12" ht="26.25" customHeight="1" x14ac:dyDescent="0.15">
      <c r="E8" s="3529" t="str">
        <f>'はじめに（PC）'!D6&amp;""</f>
        <v>〇〇　〇〇</v>
      </c>
      <c r="H8" s="80"/>
      <c r="I8" s="80"/>
      <c r="J8" s="84"/>
    </row>
    <row r="10" spans="1:12" ht="26.25" customHeight="1" x14ac:dyDescent="0.15">
      <c r="A10" s="1356"/>
    </row>
    <row r="11" spans="1:12" ht="26.25" customHeight="1" x14ac:dyDescent="0.15">
      <c r="A11" s="1356"/>
    </row>
    <row r="12" spans="1:12" ht="26.25" customHeight="1" x14ac:dyDescent="0.15">
      <c r="A12" s="1663" t="s">
        <v>6935</v>
      </c>
      <c r="B12" s="1663"/>
      <c r="C12" s="1663"/>
      <c r="D12" s="1663"/>
      <c r="E12" s="1663"/>
      <c r="F12" s="80"/>
      <c r="G12" s="80"/>
      <c r="H12" s="80"/>
      <c r="I12" s="80"/>
      <c r="J12" s="80"/>
    </row>
    <row r="13" spans="1:12" ht="26.25" customHeight="1" x14ac:dyDescent="0.15">
      <c r="A13" s="1356"/>
    </row>
    <row r="14" spans="1:12" ht="26.25" customHeight="1" x14ac:dyDescent="0.15">
      <c r="A14" s="1356"/>
    </row>
    <row r="15" spans="1:12" ht="26.25" customHeight="1" x14ac:dyDescent="0.15">
      <c r="A15" s="1662" t="s">
        <v>6936</v>
      </c>
      <c r="B15" s="1662"/>
      <c r="C15" s="1662"/>
      <c r="D15" s="1662"/>
      <c r="E15" s="1662"/>
      <c r="F15" s="80"/>
      <c r="G15" s="80"/>
      <c r="H15" s="80"/>
      <c r="I15" s="80"/>
      <c r="J15" s="80"/>
    </row>
    <row r="16" spans="1:12" ht="26.25" customHeight="1" x14ac:dyDescent="0.15">
      <c r="A16" s="1662"/>
      <c r="B16" s="1662"/>
      <c r="C16" s="1662"/>
      <c r="D16" s="1662"/>
      <c r="E16" s="1662"/>
      <c r="F16" s="80"/>
      <c r="G16" s="80"/>
      <c r="H16" s="80"/>
      <c r="I16" s="80"/>
      <c r="J16" s="80"/>
    </row>
    <row r="17" spans="1:10" ht="26.25" customHeight="1" x14ac:dyDescent="0.15">
      <c r="A17" s="1302"/>
      <c r="B17" s="1302"/>
      <c r="C17" s="1302"/>
      <c r="D17" s="1302"/>
      <c r="E17" s="1302"/>
      <c r="F17" s="1302"/>
      <c r="G17" s="1302"/>
      <c r="H17" s="1302"/>
      <c r="I17" s="1302"/>
      <c r="J17" s="1302"/>
    </row>
    <row r="18" spans="1:10" ht="26.25" customHeight="1" x14ac:dyDescent="0.15">
      <c r="A18" s="1356"/>
    </row>
    <row r="19" spans="1:10" ht="33" customHeight="1" x14ac:dyDescent="0.15">
      <c r="A19" s="1665" t="s">
        <v>6938</v>
      </c>
      <c r="B19" s="1665"/>
      <c r="C19" s="1665"/>
      <c r="D19" s="1664" t="s">
        <v>6972</v>
      </c>
      <c r="E19" s="1664"/>
      <c r="F19" s="1304"/>
      <c r="G19" s="1304"/>
      <c r="H19" s="1304"/>
      <c r="I19" s="1304"/>
      <c r="J19" s="1304"/>
    </row>
    <row r="20" spans="1:10" ht="33" customHeight="1" x14ac:dyDescent="0.15">
      <c r="A20" s="1358"/>
      <c r="B20" s="1358"/>
      <c r="C20" s="1359"/>
      <c r="D20" s="1664" t="s">
        <v>6974</v>
      </c>
      <c r="E20" s="1664"/>
      <c r="F20" s="1304"/>
      <c r="G20" s="1304"/>
      <c r="H20" s="1304"/>
      <c r="I20" s="1304"/>
      <c r="J20" s="1304"/>
    </row>
    <row r="21" spans="1:10" ht="33" customHeight="1" x14ac:dyDescent="0.15">
      <c r="A21" s="1358"/>
      <c r="B21" s="1358"/>
      <c r="C21" s="1359"/>
      <c r="D21" s="1664" t="s">
        <v>6973</v>
      </c>
      <c r="E21" s="1664"/>
      <c r="F21" s="1304"/>
      <c r="G21" s="1304"/>
      <c r="H21" s="1304"/>
      <c r="I21" s="1304"/>
      <c r="J21" s="1304"/>
    </row>
    <row r="22" spans="1:10" ht="33" customHeight="1" x14ac:dyDescent="0.15">
      <c r="A22" s="1665" t="s">
        <v>6939</v>
      </c>
      <c r="B22" s="1665"/>
      <c r="C22" s="1665"/>
      <c r="D22" s="1664" t="s">
        <v>6975</v>
      </c>
      <c r="E22" s="1664"/>
      <c r="F22" s="1304"/>
      <c r="G22" s="1304"/>
      <c r="H22" s="1304"/>
      <c r="I22" s="1304"/>
      <c r="J22" s="1304"/>
    </row>
    <row r="23" spans="1:10" ht="33" customHeight="1" x14ac:dyDescent="0.15">
      <c r="A23" s="1358"/>
      <c r="B23" s="1358"/>
      <c r="C23" s="1304"/>
      <c r="D23" s="1664" t="s">
        <v>6977</v>
      </c>
      <c r="E23" s="1664"/>
      <c r="F23" s="1304"/>
      <c r="G23" s="1304"/>
      <c r="H23" s="1304"/>
      <c r="I23" s="1304"/>
      <c r="J23" s="1304"/>
    </row>
    <row r="24" spans="1:10" ht="33" customHeight="1" x14ac:dyDescent="0.15">
      <c r="A24" s="1298"/>
      <c r="B24" s="1298"/>
      <c r="C24" s="1304"/>
      <c r="D24" s="1664" t="s">
        <v>6976</v>
      </c>
      <c r="E24" s="1664"/>
      <c r="F24" s="1304"/>
      <c r="G24" s="1304"/>
      <c r="H24" s="1304"/>
      <c r="I24" s="1304"/>
      <c r="J24" s="1304"/>
    </row>
  </sheetData>
  <sheetProtection sheet="1" selectLockedCells="1"/>
  <mergeCells count="11">
    <mergeCell ref="D24:E24"/>
    <mergeCell ref="D23:E23"/>
    <mergeCell ref="D22:E22"/>
    <mergeCell ref="A5:C5"/>
    <mergeCell ref="A12:E12"/>
    <mergeCell ref="A15:E16"/>
    <mergeCell ref="A22:C22"/>
    <mergeCell ref="A19:C19"/>
    <mergeCell ref="D21:E21"/>
    <mergeCell ref="D19:E19"/>
    <mergeCell ref="D20:E20"/>
  </mergeCells>
  <phoneticPr fontId="7"/>
  <pageMargins left="0.70866141732283472" right="0.70866141732283472" top="0.74803149606299213" bottom="0.74803149606299213"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4" tint="0.79998168889431442"/>
  </sheetPr>
  <dimension ref="A1:G41"/>
  <sheetViews>
    <sheetView showGridLines="0" view="pageBreakPreview" zoomScaleNormal="100" zoomScaleSheetLayoutView="100" workbookViewId="0">
      <selection activeCell="D18" sqref="D18:D19"/>
    </sheetView>
  </sheetViews>
  <sheetFormatPr defaultColWidth="9" defaultRowHeight="18" customHeight="1" x14ac:dyDescent="0.15"/>
  <cols>
    <col min="1" max="2" width="2.5" style="92" customWidth="1"/>
    <col min="3" max="3" width="4.875" style="92" customWidth="1"/>
    <col min="4" max="4" width="5" style="92" customWidth="1"/>
    <col min="5" max="5" width="38.875" style="92" customWidth="1"/>
    <col min="6" max="6" width="23.625" style="92" customWidth="1"/>
    <col min="7" max="7" width="7.125" style="92" customWidth="1"/>
    <col min="8" max="8" width="3.5" style="92" customWidth="1"/>
    <col min="9" max="9" width="9" style="92"/>
    <col min="10" max="10" width="5.875" style="92" customWidth="1"/>
    <col min="11" max="16384" width="9" style="92"/>
  </cols>
  <sheetData>
    <row r="1" spans="1:7" ht="18" customHeight="1" x14ac:dyDescent="0.15">
      <c r="A1" s="89" t="s">
        <v>550</v>
      </c>
    </row>
    <row r="2" spans="1:7" ht="18" customHeight="1" x14ac:dyDescent="0.15">
      <c r="A2" s="89" t="s">
        <v>4621</v>
      </c>
      <c r="G2" s="810" t="s">
        <v>4623</v>
      </c>
    </row>
    <row r="3" spans="1:7" ht="9" customHeight="1" x14ac:dyDescent="0.15">
      <c r="G3" s="810"/>
    </row>
    <row r="4" spans="1:7" ht="18" customHeight="1" x14ac:dyDescent="0.15">
      <c r="A4" s="1671" t="s">
        <v>549</v>
      </c>
      <c r="B4" s="1671"/>
      <c r="C4" s="1671"/>
      <c r="D4" s="1671"/>
      <c r="E4" s="1671"/>
      <c r="F4" s="1671"/>
      <c r="G4" s="1671"/>
    </row>
    <row r="5" spans="1:7" ht="12.6" customHeight="1" x14ac:dyDescent="0.15"/>
    <row r="6" spans="1:7" ht="18" customHeight="1" x14ac:dyDescent="0.15">
      <c r="F6" s="1672">
        <f>MAX('様式第1-1号'!E3,変更認定の申請!E3,変更届出!E3)</f>
        <v>46113</v>
      </c>
      <c r="G6" s="1672"/>
    </row>
    <row r="7" spans="1:7" ht="17.25" customHeight="1" x14ac:dyDescent="0.15">
      <c r="F7" s="1677" t="str">
        <f>'はじめに（PC）'!D5&amp;""</f>
        <v>〇〇〇〇組織</v>
      </c>
      <c r="G7" s="1677"/>
    </row>
    <row r="8" spans="1:7" ht="6" customHeight="1" x14ac:dyDescent="0.15"/>
    <row r="9" spans="1:7" ht="18" customHeight="1" x14ac:dyDescent="0.15">
      <c r="A9" s="811" t="s">
        <v>548</v>
      </c>
      <c r="B9" s="811"/>
    </row>
    <row r="10" spans="1:7" ht="15" customHeight="1" x14ac:dyDescent="0.15">
      <c r="A10" s="92" t="s">
        <v>547</v>
      </c>
    </row>
    <row r="11" spans="1:7" ht="42" customHeight="1" x14ac:dyDescent="0.15">
      <c r="B11" s="1673" t="s">
        <v>7085</v>
      </c>
      <c r="C11" s="1673"/>
      <c r="D11" s="1673"/>
      <c r="E11" s="1673"/>
      <c r="F11" s="1673"/>
      <c r="G11" s="1673"/>
    </row>
    <row r="12" spans="1:7" ht="15" customHeight="1" x14ac:dyDescent="0.15">
      <c r="A12" s="92" t="s">
        <v>546</v>
      </c>
    </row>
    <row r="13" spans="1:7" ht="42" customHeight="1" x14ac:dyDescent="0.15">
      <c r="B13" s="1673" t="s">
        <v>7086</v>
      </c>
      <c r="C13" s="1673"/>
      <c r="D13" s="1673"/>
      <c r="E13" s="1673"/>
      <c r="F13" s="1673"/>
      <c r="G13" s="1673"/>
    </row>
    <row r="14" spans="1:7" ht="18" customHeight="1" x14ac:dyDescent="0.15">
      <c r="A14" s="811" t="s">
        <v>545</v>
      </c>
      <c r="B14" s="811"/>
    </row>
    <row r="15" spans="1:7" ht="18" customHeight="1" x14ac:dyDescent="0.15">
      <c r="A15" s="92" t="s">
        <v>544</v>
      </c>
    </row>
    <row r="16" spans="1:7" ht="15" customHeight="1" x14ac:dyDescent="0.15">
      <c r="A16" s="92" t="s">
        <v>543</v>
      </c>
    </row>
    <row r="17" spans="1:7" ht="18" customHeight="1" x14ac:dyDescent="0.15">
      <c r="C17" s="1674" t="s">
        <v>542</v>
      </c>
      <c r="D17" s="1675"/>
      <c r="E17" s="1675"/>
      <c r="F17" s="1675"/>
      <c r="G17" s="1676"/>
    </row>
    <row r="18" spans="1:7" ht="18" customHeight="1" x14ac:dyDescent="0.15">
      <c r="C18" s="812"/>
      <c r="D18" s="1669"/>
      <c r="E18" s="1670" t="s">
        <v>541</v>
      </c>
      <c r="F18" s="1670"/>
      <c r="G18" s="1670"/>
    </row>
    <row r="19" spans="1:7" ht="42" customHeight="1" x14ac:dyDescent="0.15">
      <c r="C19" s="812"/>
      <c r="D19" s="1669"/>
      <c r="E19" s="1670"/>
      <c r="F19" s="1670"/>
      <c r="G19" s="1670"/>
    </row>
    <row r="20" spans="1:7" ht="18" customHeight="1" x14ac:dyDescent="0.15">
      <c r="C20" s="812"/>
      <c r="D20" s="1669"/>
      <c r="E20" s="1670" t="s">
        <v>540</v>
      </c>
      <c r="F20" s="1670"/>
      <c r="G20" s="1670"/>
    </row>
    <row r="21" spans="1:7" ht="27.75" customHeight="1" x14ac:dyDescent="0.15">
      <c r="C21" s="812"/>
      <c r="D21" s="1669"/>
      <c r="E21" s="1670"/>
      <c r="F21" s="1670"/>
      <c r="G21" s="1670"/>
    </row>
    <row r="22" spans="1:7" ht="18" customHeight="1" x14ac:dyDescent="0.15">
      <c r="C22" s="952"/>
      <c r="D22" s="1666" t="s">
        <v>539</v>
      </c>
      <c r="E22" s="1666"/>
      <c r="F22" s="1666"/>
      <c r="G22" s="1666"/>
    </row>
    <row r="23" spans="1:7" ht="18" customHeight="1" x14ac:dyDescent="0.15">
      <c r="C23" s="952"/>
      <c r="D23" s="1666" t="s">
        <v>538</v>
      </c>
      <c r="E23" s="1666"/>
      <c r="F23" s="1666"/>
      <c r="G23" s="1666"/>
    </row>
    <row r="24" spans="1:7" ht="18" customHeight="1" x14ac:dyDescent="0.15">
      <c r="C24" s="952"/>
      <c r="D24" s="1666" t="s">
        <v>537</v>
      </c>
      <c r="E24" s="1666"/>
      <c r="F24" s="1666"/>
      <c r="G24" s="1666"/>
    </row>
    <row r="25" spans="1:7" ht="3" customHeight="1" x14ac:dyDescent="0.15">
      <c r="C25" s="813"/>
    </row>
    <row r="26" spans="1:7" ht="15" customHeight="1" x14ac:dyDescent="0.15">
      <c r="A26" s="92" t="s">
        <v>536</v>
      </c>
    </row>
    <row r="27" spans="1:7" ht="33" customHeight="1" x14ac:dyDescent="0.15">
      <c r="C27" s="1667" t="s">
        <v>7087</v>
      </c>
      <c r="D27" s="1667"/>
      <c r="E27" s="1667"/>
      <c r="F27" s="1667"/>
      <c r="G27" s="1667"/>
    </row>
    <row r="28" spans="1:7" ht="18" customHeight="1" x14ac:dyDescent="0.15">
      <c r="A28" s="92" t="s">
        <v>535</v>
      </c>
    </row>
    <row r="29" spans="1:7" ht="15" customHeight="1" x14ac:dyDescent="0.15">
      <c r="A29" s="92" t="s">
        <v>534</v>
      </c>
    </row>
    <row r="30" spans="1:7" ht="15" customHeight="1" x14ac:dyDescent="0.15">
      <c r="A30" s="92" t="s">
        <v>533</v>
      </c>
    </row>
    <row r="31" spans="1:7" ht="33" customHeight="1" x14ac:dyDescent="0.15">
      <c r="C31" s="1667" t="s">
        <v>7088</v>
      </c>
      <c r="D31" s="1667"/>
      <c r="E31" s="1667"/>
      <c r="F31" s="1667"/>
      <c r="G31" s="1667"/>
    </row>
    <row r="32" spans="1:7" ht="15" customHeight="1" x14ac:dyDescent="0.15">
      <c r="A32" s="92" t="s">
        <v>532</v>
      </c>
    </row>
    <row r="33" spans="1:7" ht="60" customHeight="1" x14ac:dyDescent="0.15">
      <c r="C33" s="1667" t="s">
        <v>7089</v>
      </c>
      <c r="D33" s="1667"/>
      <c r="E33" s="1667"/>
      <c r="F33" s="1667"/>
      <c r="G33" s="1667"/>
    </row>
    <row r="34" spans="1:7" ht="18" customHeight="1" x14ac:dyDescent="0.15">
      <c r="A34" s="811" t="s">
        <v>531</v>
      </c>
      <c r="B34" s="811"/>
    </row>
    <row r="35" spans="1:7" ht="20.25" customHeight="1" x14ac:dyDescent="0.15">
      <c r="C35" s="1667" t="s">
        <v>7090</v>
      </c>
      <c r="D35" s="1667"/>
      <c r="E35" s="1667"/>
      <c r="F35" s="1667"/>
      <c r="G35" s="1667"/>
    </row>
    <row r="36" spans="1:7" ht="18" customHeight="1" x14ac:dyDescent="0.15">
      <c r="A36" s="811" t="s">
        <v>530</v>
      </c>
      <c r="B36" s="811"/>
    </row>
    <row r="37" spans="1:7" ht="33" customHeight="1" x14ac:dyDescent="0.15">
      <c r="C37" s="1667" t="s">
        <v>7091</v>
      </c>
      <c r="D37" s="1667"/>
      <c r="E37" s="1667"/>
      <c r="F37" s="1667"/>
      <c r="G37" s="1667"/>
    </row>
    <row r="38" spans="1:7" ht="3" customHeight="1" x14ac:dyDescent="0.15"/>
    <row r="39" spans="1:7" ht="15" customHeight="1" x14ac:dyDescent="0.15">
      <c r="A39" s="814" t="s">
        <v>16</v>
      </c>
    </row>
    <row r="40" spans="1:7" ht="18" customHeight="1" x14ac:dyDescent="0.15">
      <c r="A40" s="814"/>
      <c r="B40" s="1668" t="s">
        <v>529</v>
      </c>
      <c r="C40" s="1668"/>
      <c r="D40" s="1668"/>
      <c r="E40" s="1668"/>
      <c r="F40" s="1668"/>
      <c r="G40" s="1668"/>
    </row>
    <row r="41" spans="1:7" ht="30" customHeight="1" x14ac:dyDescent="0.15">
      <c r="A41" s="814"/>
      <c r="B41" s="1668"/>
      <c r="C41" s="1668"/>
      <c r="D41" s="1668"/>
      <c r="E41" s="1668"/>
      <c r="F41" s="1668"/>
      <c r="G41" s="1668"/>
    </row>
  </sheetData>
  <sheetProtection sheet="1" selectLockedCells="1"/>
  <mergeCells count="19">
    <mergeCell ref="A4:G4"/>
    <mergeCell ref="F6:G6"/>
    <mergeCell ref="B11:G11"/>
    <mergeCell ref="B13:G13"/>
    <mergeCell ref="C17:G17"/>
    <mergeCell ref="F7:G7"/>
    <mergeCell ref="D23:G23"/>
    <mergeCell ref="D24:G24"/>
    <mergeCell ref="C27:G27"/>
    <mergeCell ref="B40:G41"/>
    <mergeCell ref="D18:D19"/>
    <mergeCell ref="E18:G19"/>
    <mergeCell ref="C31:G31"/>
    <mergeCell ref="C37:G37"/>
    <mergeCell ref="D20:D21"/>
    <mergeCell ref="E20:G21"/>
    <mergeCell ref="D22:G22"/>
    <mergeCell ref="C35:G35"/>
    <mergeCell ref="C33:G33"/>
  </mergeCells>
  <phoneticPr fontId="7"/>
  <dataValidations count="1">
    <dataValidation type="list" allowBlank="1" showInputMessage="1" showErrorMessage="1" sqref="D18:D21 C22:C24" xr:uid="{00000000-0002-0000-0000-000000000000}">
      <formula1>B.○か空白</formula1>
    </dataValidation>
  </dataValidations>
  <printOptions horizontalCentered="1"/>
  <pageMargins left="0.39370078740157483" right="0.31496062992125984" top="0.74803149606299213" bottom="0.35433070866141736"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4" tint="0.79998168889431442"/>
    <pageSetUpPr fitToPage="1"/>
  </sheetPr>
  <dimension ref="A1:AI325"/>
  <sheetViews>
    <sheetView showGridLines="0" view="pageBreakPreview" zoomScaleNormal="100" zoomScaleSheetLayoutView="100" workbookViewId="0">
      <selection activeCell="F6" sqref="F6:L6"/>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4" style="7" customWidth="1"/>
    <col min="11" max="11" width="8.5" style="7" customWidth="1"/>
    <col min="12" max="12" width="12.5" style="7" customWidth="1"/>
    <col min="13" max="13" width="7.37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442</v>
      </c>
      <c r="D1" s="3"/>
    </row>
    <row r="2" spans="1:16" s="2" customFormat="1" ht="24" customHeight="1" x14ac:dyDescent="0.15">
      <c r="A2" s="1" t="s">
        <v>4621</v>
      </c>
      <c r="D2" s="3"/>
      <c r="N2" s="229" t="s">
        <v>4623</v>
      </c>
    </row>
    <row r="3" spans="1:16" s="2" customFormat="1" ht="42.75" customHeight="1" x14ac:dyDescent="0.15">
      <c r="A3" s="4"/>
      <c r="D3" s="3"/>
      <c r="E3" s="5"/>
      <c r="M3" s="1672">
        <f>MAX('様式第1-1号'!E3,変更認定の申請!E3,変更届出!E3)</f>
        <v>46113</v>
      </c>
      <c r="N3" s="1672"/>
    </row>
    <row r="4" spans="1:16" s="2" customFormat="1" ht="76.5" customHeight="1" x14ac:dyDescent="0.15">
      <c r="B4" s="1795" t="s">
        <v>0</v>
      </c>
      <c r="C4" s="1796"/>
      <c r="D4" s="1796"/>
      <c r="E4" s="1796"/>
      <c r="F4" s="1796"/>
      <c r="G4" s="1796"/>
      <c r="H4" s="1796"/>
      <c r="I4" s="1796"/>
      <c r="J4" s="1796"/>
      <c r="K4" s="1796"/>
      <c r="L4" s="1796"/>
      <c r="M4" s="1796"/>
      <c r="N4" s="1796"/>
    </row>
    <row r="5" spans="1:16" s="2" customFormat="1" ht="21.75" customHeight="1" x14ac:dyDescent="0.15">
      <c r="B5" s="6"/>
      <c r="C5" s="6"/>
      <c r="D5" s="6"/>
      <c r="E5" s="6"/>
      <c r="F5" s="79"/>
      <c r="G5" s="79"/>
      <c r="H5" s="79"/>
      <c r="I5" s="79"/>
      <c r="J5" s="79"/>
      <c r="K5" s="79"/>
      <c r="L5" s="79"/>
      <c r="M5" s="79"/>
      <c r="N5" s="79"/>
    </row>
    <row r="6" spans="1:16" s="2" customFormat="1" ht="21.75" customHeight="1" x14ac:dyDescent="0.15">
      <c r="D6" s="1790" t="s">
        <v>1</v>
      </c>
      <c r="E6" s="1790"/>
      <c r="F6" s="1791"/>
      <c r="G6" s="1792"/>
      <c r="H6" s="1792"/>
      <c r="I6" s="1792"/>
      <c r="J6" s="1792"/>
      <c r="K6" s="1792"/>
      <c r="L6" s="1793"/>
    </row>
    <row r="7" spans="1:16" s="2" customFormat="1" ht="30.75" customHeight="1" x14ac:dyDescent="0.15">
      <c r="D7" s="1794" t="s">
        <v>2</v>
      </c>
      <c r="E7" s="1794"/>
      <c r="F7" s="1797" t="str">
        <f>'はじめに（PC）'!D5&amp;""</f>
        <v>〇〇〇〇組織</v>
      </c>
      <c r="G7" s="1798"/>
      <c r="H7" s="1798"/>
      <c r="I7" s="1798"/>
      <c r="J7" s="1798"/>
      <c r="K7" s="1798"/>
      <c r="L7" s="1799"/>
      <c r="P7" s="7"/>
    </row>
    <row r="8" spans="1:16" s="2" customFormat="1" ht="11.25" customHeight="1" x14ac:dyDescent="0.15">
      <c r="D8" s="815"/>
      <c r="E8" s="815"/>
      <c r="F8" s="79"/>
      <c r="G8" s="816"/>
      <c r="H8" s="816"/>
      <c r="I8" s="816"/>
      <c r="J8" s="816"/>
      <c r="K8" s="816"/>
      <c r="L8" s="816"/>
    </row>
    <row r="9" spans="1:16" s="2" customFormat="1" ht="19.5" customHeight="1" x14ac:dyDescent="0.15">
      <c r="D9" s="1790" t="s">
        <v>1</v>
      </c>
      <c r="E9" s="1790"/>
      <c r="F9" s="1791"/>
      <c r="G9" s="1792"/>
      <c r="H9" s="1792"/>
      <c r="I9" s="1792"/>
      <c r="J9" s="1792"/>
      <c r="K9" s="1792"/>
      <c r="L9" s="1793"/>
    </row>
    <row r="10" spans="1:16" s="2" customFormat="1" ht="30.75" customHeight="1" x14ac:dyDescent="0.15">
      <c r="D10" s="1794" t="s">
        <v>3</v>
      </c>
      <c r="E10" s="1794"/>
      <c r="F10" s="1797" t="str">
        <f>'はじめに（PC）'!D6&amp;""</f>
        <v>〇〇　〇〇</v>
      </c>
      <c r="G10" s="1798"/>
      <c r="H10" s="1798"/>
      <c r="I10" s="1798"/>
      <c r="J10" s="1798"/>
      <c r="K10" s="1798"/>
      <c r="L10" s="1799"/>
      <c r="P10" s="7"/>
    </row>
    <row r="11" spans="1:16" s="2" customFormat="1" ht="11.25" customHeight="1" x14ac:dyDescent="0.15">
      <c r="D11" s="815"/>
      <c r="E11" s="815"/>
      <c r="F11" s="817"/>
      <c r="H11" s="817"/>
      <c r="I11" s="817"/>
      <c r="J11" s="817"/>
      <c r="K11" s="817"/>
      <c r="L11" s="817"/>
    </row>
    <row r="12" spans="1:16" s="2" customFormat="1" ht="21.75" customHeight="1" x14ac:dyDescent="0.15">
      <c r="D12" s="1790" t="s">
        <v>4</v>
      </c>
      <c r="E12" s="1790"/>
      <c r="F12" s="1791"/>
      <c r="G12" s="1792"/>
      <c r="H12" s="1792"/>
      <c r="I12" s="1792"/>
      <c r="J12" s="1792"/>
      <c r="K12" s="1792"/>
      <c r="L12" s="1793"/>
    </row>
    <row r="13" spans="1:16" s="2" customFormat="1" ht="30.75" customHeight="1" x14ac:dyDescent="0.15">
      <c r="D13" s="1794" t="s">
        <v>5</v>
      </c>
      <c r="E13" s="1794"/>
      <c r="F13" s="1797" t="str">
        <f>'はじめに（PC）'!D7&amp;""</f>
        <v>秋田県〇〇</v>
      </c>
      <c r="G13" s="1798"/>
      <c r="H13" s="1798"/>
      <c r="I13" s="1798"/>
      <c r="J13" s="1798"/>
      <c r="K13" s="1798"/>
      <c r="L13" s="1799"/>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784" t="s">
        <v>7</v>
      </c>
      <c r="F16" s="1784"/>
      <c r="G16" s="1784"/>
      <c r="H16" s="1784"/>
      <c r="I16" s="1784"/>
      <c r="J16" s="1784"/>
      <c r="K16" s="1784"/>
      <c r="L16" s="1784"/>
      <c r="M16" s="1784"/>
      <c r="N16" s="1784"/>
    </row>
    <row r="17" spans="1:35" s="2" customFormat="1" ht="16.5" customHeight="1" x14ac:dyDescent="0.15">
      <c r="C17" s="3"/>
      <c r="D17" s="818"/>
      <c r="E17" s="818"/>
      <c r="F17" s="79"/>
      <c r="G17" s="79"/>
      <c r="H17" s="79"/>
      <c r="I17" s="79"/>
      <c r="J17" s="79"/>
      <c r="K17" s="79"/>
      <c r="L17" s="79"/>
      <c r="M17" s="79"/>
      <c r="N17" s="79"/>
    </row>
    <row r="18" spans="1:35" s="2" customFormat="1" ht="21.75" customHeight="1" x14ac:dyDescent="0.15">
      <c r="D18" s="79" t="s">
        <v>8</v>
      </c>
      <c r="E18" s="6"/>
      <c r="F18" s="818"/>
      <c r="G18" s="818"/>
      <c r="H18" s="79"/>
      <c r="I18" s="79"/>
      <c r="J18" s="79"/>
      <c r="K18" s="79"/>
      <c r="L18" s="79"/>
      <c r="M18" s="79"/>
      <c r="N18" s="79"/>
    </row>
    <row r="19" spans="1:35" s="2" customFormat="1" ht="21.75" customHeight="1" x14ac:dyDescent="0.15">
      <c r="D19" s="1257" t="s">
        <v>238</v>
      </c>
      <c r="E19" s="1785" t="s">
        <v>9</v>
      </c>
      <c r="F19" s="1786"/>
      <c r="G19" s="1786"/>
      <c r="H19" s="1786"/>
      <c r="I19" s="1786"/>
      <c r="J19" s="1786"/>
      <c r="K19" s="1786"/>
      <c r="L19" s="1787"/>
      <c r="M19" s="819" t="s">
        <v>10</v>
      </c>
    </row>
    <row r="20" spans="1:35" s="2" customFormat="1" ht="21.75" customHeight="1" x14ac:dyDescent="0.15">
      <c r="D20" s="1258" t="s">
        <v>388</v>
      </c>
      <c r="E20" s="1785" t="s">
        <v>11</v>
      </c>
      <c r="F20" s="1786"/>
      <c r="G20" s="1786"/>
      <c r="H20" s="1786"/>
      <c r="I20" s="1786"/>
      <c r="J20" s="1786"/>
      <c r="K20" s="1786"/>
      <c r="L20" s="1787"/>
      <c r="M20" s="819" t="s">
        <v>12</v>
      </c>
    </row>
    <row r="21" spans="1:35" s="2" customFormat="1" ht="21.75" customHeight="1" x14ac:dyDescent="0.15">
      <c r="D21" s="1258" t="s">
        <v>388</v>
      </c>
      <c r="E21" s="1785" t="s">
        <v>13</v>
      </c>
      <c r="F21" s="1786"/>
      <c r="G21" s="1786"/>
      <c r="H21" s="1786"/>
      <c r="I21" s="1786"/>
      <c r="J21" s="1786"/>
      <c r="K21" s="1786"/>
      <c r="L21" s="1787"/>
      <c r="M21" s="819" t="s">
        <v>12</v>
      </c>
    </row>
    <row r="22" spans="1:35" s="2" customFormat="1" ht="21.75" customHeight="1" x14ac:dyDescent="0.15">
      <c r="D22" s="1258" t="s">
        <v>388</v>
      </c>
      <c r="E22" s="1800" t="s">
        <v>14</v>
      </c>
      <c r="F22" s="1801"/>
      <c r="G22" s="1801"/>
      <c r="H22" s="1801"/>
      <c r="I22" s="1801"/>
      <c r="J22" s="1801"/>
      <c r="K22" s="1801"/>
      <c r="L22" s="1802"/>
      <c r="M22" s="819" t="s">
        <v>12</v>
      </c>
    </row>
    <row r="23" spans="1:35" s="2" customFormat="1" ht="28.5" customHeight="1" x14ac:dyDescent="0.15">
      <c r="C23" s="9"/>
      <c r="D23" s="9" t="s">
        <v>15</v>
      </c>
      <c r="E23" s="820"/>
      <c r="F23" s="820"/>
      <c r="G23" s="820"/>
      <c r="H23" s="821"/>
      <c r="I23" s="820"/>
      <c r="J23" s="820"/>
      <c r="K23" s="820"/>
      <c r="L23" s="820"/>
      <c r="M23" s="820"/>
      <c r="N23" s="820"/>
    </row>
    <row r="24" spans="1:35" s="2" customFormat="1" ht="48.75" customHeight="1" x14ac:dyDescent="0.15">
      <c r="C24" s="9"/>
      <c r="D24" s="10"/>
      <c r="E24" s="820"/>
      <c r="F24" s="820"/>
      <c r="G24" s="820"/>
      <c r="H24" s="820"/>
      <c r="I24" s="820"/>
      <c r="J24" s="820"/>
      <c r="K24" s="820"/>
      <c r="L24" s="820"/>
      <c r="M24" s="820"/>
      <c r="N24" s="820"/>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611" t="s">
        <v>17</v>
      </c>
      <c r="D26" s="1611"/>
      <c r="E26" s="1611"/>
      <c r="F26" s="1611"/>
      <c r="G26" s="1611"/>
      <c r="H26" s="1611"/>
      <c r="I26" s="1611"/>
      <c r="J26" s="1611"/>
      <c r="K26" s="1611"/>
      <c r="L26" s="1611"/>
      <c r="M26" s="1611"/>
      <c r="N26" s="1611"/>
    </row>
    <row r="27" spans="1:35" ht="18.75" customHeight="1" x14ac:dyDescent="0.15">
      <c r="A27" s="822" t="s">
        <v>18</v>
      </c>
      <c r="B27" s="823"/>
      <c r="C27" s="823"/>
      <c r="D27" s="823"/>
      <c r="E27" s="823"/>
      <c r="F27" s="823"/>
      <c r="G27" s="823"/>
      <c r="H27" s="823"/>
      <c r="I27" s="823"/>
      <c r="J27" s="79"/>
      <c r="K27" s="79"/>
      <c r="L27" s="79"/>
      <c r="M27" s="79"/>
      <c r="N27" s="79"/>
    </row>
    <row r="28" spans="1:35" ht="24.75" customHeight="1" x14ac:dyDescent="0.15">
      <c r="A28" s="822"/>
      <c r="B28" s="1611" t="s">
        <v>19</v>
      </c>
      <c r="C28" s="1611"/>
      <c r="D28" s="1611"/>
      <c r="E28" s="1611"/>
      <c r="F28" s="1611"/>
      <c r="G28" s="1611"/>
      <c r="H28" s="1611"/>
      <c r="I28" s="1611"/>
      <c r="J28" s="1611"/>
      <c r="K28" s="1611"/>
      <c r="L28" s="1611"/>
      <c r="M28" s="1611"/>
      <c r="N28" s="1611"/>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822"/>
      <c r="B29" s="1" t="s">
        <v>20</v>
      </c>
      <c r="C29" s="1"/>
      <c r="D29" s="79"/>
      <c r="E29" s="79"/>
      <c r="F29" s="824"/>
      <c r="G29" s="824"/>
      <c r="H29" s="825"/>
      <c r="I29" s="825"/>
      <c r="J29" s="79"/>
      <c r="K29" s="79"/>
      <c r="L29" s="79"/>
      <c r="M29" s="79"/>
      <c r="N29" s="79"/>
    </row>
    <row r="30" spans="1:35" ht="26.25" customHeight="1" x14ac:dyDescent="0.15">
      <c r="A30" s="826"/>
      <c r="B30" s="1803"/>
      <c r="C30" s="1804"/>
      <c r="D30" s="1805" t="s">
        <v>21</v>
      </c>
      <c r="E30" s="1806"/>
      <c r="F30" s="1805" t="s">
        <v>22</v>
      </c>
      <c r="G30" s="1806"/>
      <c r="H30" s="1807" t="s">
        <v>23</v>
      </c>
      <c r="I30" s="1808"/>
      <c r="J30" s="1805" t="s">
        <v>24</v>
      </c>
      <c r="K30" s="1806"/>
      <c r="L30" s="827" t="s">
        <v>24</v>
      </c>
      <c r="M30" s="1360"/>
      <c r="N30" s="79"/>
    </row>
    <row r="31" spans="1:35" ht="15" customHeight="1" x14ac:dyDescent="0.15">
      <c r="A31" s="826"/>
      <c r="B31" s="1760" t="s">
        <v>25</v>
      </c>
      <c r="C31" s="1761"/>
      <c r="D31" s="1772"/>
      <c r="E31" s="1773"/>
      <c r="F31" s="1772"/>
      <c r="G31" s="1773"/>
      <c r="H31" s="1774"/>
      <c r="I31" s="1775"/>
      <c r="J31" s="1780"/>
      <c r="K31" s="1781"/>
      <c r="L31" s="1788"/>
      <c r="M31" s="1361"/>
      <c r="N31" s="79"/>
    </row>
    <row r="32" spans="1:35" ht="18.75" customHeight="1" x14ac:dyDescent="0.15">
      <c r="A32" s="826"/>
      <c r="B32" s="1762"/>
      <c r="C32" s="1763"/>
      <c r="D32" s="1776">
        <v>0</v>
      </c>
      <c r="E32" s="1777"/>
      <c r="F32" s="1776">
        <v>0</v>
      </c>
      <c r="G32" s="1777"/>
      <c r="H32" s="1778">
        <v>0</v>
      </c>
      <c r="I32" s="1779"/>
      <c r="J32" s="1782"/>
      <c r="K32" s="1783"/>
      <c r="L32" s="1789"/>
      <c r="M32" s="1362"/>
      <c r="N32" s="79"/>
    </row>
    <row r="33" spans="1:17" ht="15" customHeight="1" x14ac:dyDescent="0.15">
      <c r="A33" s="826"/>
      <c r="B33" s="1760" t="s">
        <v>26</v>
      </c>
      <c r="C33" s="1761"/>
      <c r="D33" s="1772"/>
      <c r="E33" s="1773"/>
      <c r="F33" s="1772"/>
      <c r="G33" s="1773"/>
      <c r="H33" s="1774"/>
      <c r="I33" s="1775"/>
      <c r="J33" s="1780"/>
      <c r="K33" s="1781"/>
      <c r="L33" s="1788"/>
      <c r="M33" s="1361"/>
      <c r="N33" s="79"/>
    </row>
    <row r="34" spans="1:17" ht="18.75" customHeight="1" x14ac:dyDescent="0.15">
      <c r="A34" s="826"/>
      <c r="B34" s="1762"/>
      <c r="C34" s="1763"/>
      <c r="D34" s="1776">
        <v>0</v>
      </c>
      <c r="E34" s="1777"/>
      <c r="F34" s="1776">
        <v>0</v>
      </c>
      <c r="G34" s="1777"/>
      <c r="H34" s="1778">
        <v>0</v>
      </c>
      <c r="I34" s="1779"/>
      <c r="J34" s="1782"/>
      <c r="K34" s="1783"/>
      <c r="L34" s="1789"/>
      <c r="M34" s="1362"/>
      <c r="N34" s="79"/>
    </row>
    <row r="35" spans="1:17" ht="15" customHeight="1" x14ac:dyDescent="0.15">
      <c r="A35" s="826"/>
      <c r="B35" s="1760" t="s">
        <v>27</v>
      </c>
      <c r="C35" s="1761"/>
      <c r="D35" s="1772"/>
      <c r="E35" s="1773"/>
      <c r="F35" s="1772"/>
      <c r="G35" s="1773"/>
      <c r="H35" s="1774"/>
      <c r="I35" s="1775"/>
      <c r="J35" s="1780"/>
      <c r="K35" s="1781"/>
      <c r="L35" s="1788"/>
      <c r="M35" s="1361"/>
      <c r="N35" s="79"/>
    </row>
    <row r="36" spans="1:17" ht="18.75" customHeight="1" x14ac:dyDescent="0.15">
      <c r="A36" s="826"/>
      <c r="B36" s="1762"/>
      <c r="C36" s="1763"/>
      <c r="D36" s="1776">
        <v>0</v>
      </c>
      <c r="E36" s="1777"/>
      <c r="F36" s="1776">
        <v>0</v>
      </c>
      <c r="G36" s="1777"/>
      <c r="H36" s="1778">
        <v>0</v>
      </c>
      <c r="I36" s="1779"/>
      <c r="J36" s="1782"/>
      <c r="K36" s="1783"/>
      <c r="L36" s="1789"/>
      <c r="M36" s="1362"/>
      <c r="N36" s="79"/>
    </row>
    <row r="37" spans="1:17" ht="7.5" customHeight="1" x14ac:dyDescent="0.15">
      <c r="A37" s="826"/>
      <c r="B37" s="1760" t="s">
        <v>28</v>
      </c>
      <c r="C37" s="1761"/>
      <c r="D37" s="1764"/>
      <c r="E37" s="1765"/>
      <c r="F37" s="1764"/>
      <c r="G37" s="1765"/>
      <c r="H37" s="1766"/>
      <c r="I37" s="1767"/>
      <c r="J37" s="1764"/>
      <c r="K37" s="1765"/>
      <c r="L37" s="1175"/>
      <c r="M37" s="1361"/>
      <c r="N37" s="79"/>
    </row>
    <row r="38" spans="1:17" ht="22.5" customHeight="1" x14ac:dyDescent="0.15">
      <c r="A38" s="826"/>
      <c r="B38" s="1762"/>
      <c r="C38" s="1763"/>
      <c r="D38" s="1768"/>
      <c r="E38" s="1769"/>
      <c r="F38" s="1768"/>
      <c r="G38" s="1769"/>
      <c r="H38" s="1770"/>
      <c r="I38" s="1771"/>
      <c r="J38" s="1768"/>
      <c r="K38" s="1769"/>
      <c r="L38" s="1176"/>
      <c r="M38" s="1362"/>
      <c r="N38" s="79"/>
    </row>
    <row r="39" spans="1:17" ht="7.5" customHeight="1" x14ac:dyDescent="0.15">
      <c r="A39" s="826"/>
      <c r="B39" s="1760" t="s">
        <v>29</v>
      </c>
      <c r="C39" s="1761"/>
      <c r="D39" s="1764"/>
      <c r="E39" s="1765"/>
      <c r="F39" s="1764"/>
      <c r="G39" s="1765"/>
      <c r="H39" s="1766"/>
      <c r="I39" s="1767"/>
      <c r="J39" s="1764"/>
      <c r="K39" s="1765"/>
      <c r="L39" s="1175"/>
      <c r="M39" s="1361"/>
      <c r="N39" s="79"/>
    </row>
    <row r="40" spans="1:17" ht="22.5" customHeight="1" x14ac:dyDescent="0.15">
      <c r="A40" s="826"/>
      <c r="B40" s="1762"/>
      <c r="C40" s="1763"/>
      <c r="D40" s="1768"/>
      <c r="E40" s="1769"/>
      <c r="F40" s="1768"/>
      <c r="G40" s="1769"/>
      <c r="H40" s="1770"/>
      <c r="I40" s="1771"/>
      <c r="J40" s="1768"/>
      <c r="K40" s="1769"/>
      <c r="L40" s="1176"/>
      <c r="M40" s="1362"/>
      <c r="N40" s="79"/>
    </row>
    <row r="41" spans="1:17" s="13" customFormat="1" ht="18" customHeight="1" x14ac:dyDescent="0.15">
      <c r="A41" s="822"/>
      <c r="B41" s="1" t="s">
        <v>30</v>
      </c>
      <c r="M41" s="828"/>
      <c r="N41" s="828"/>
      <c r="Q41" s="14"/>
    </row>
    <row r="42" spans="1:17" ht="21" customHeight="1" x14ac:dyDescent="0.15">
      <c r="A42" s="829"/>
      <c r="B42" s="1750" t="s">
        <v>31</v>
      </c>
      <c r="C42" s="1751"/>
      <c r="D42" s="830"/>
      <c r="E42" s="831"/>
      <c r="F42" s="831"/>
      <c r="G42" s="831"/>
      <c r="H42" s="831"/>
      <c r="I42" s="831"/>
      <c r="J42" s="831"/>
      <c r="K42" s="832"/>
      <c r="L42" s="1718" t="s">
        <v>32</v>
      </c>
      <c r="M42" s="1754" t="s">
        <v>4918</v>
      </c>
      <c r="N42" s="1756" t="s">
        <v>33</v>
      </c>
    </row>
    <row r="43" spans="1:17" ht="21" customHeight="1" x14ac:dyDescent="0.15">
      <c r="A43" s="829"/>
      <c r="B43" s="1752"/>
      <c r="C43" s="1753"/>
      <c r="D43" s="1758" t="s">
        <v>34</v>
      </c>
      <c r="E43" s="1759"/>
      <c r="F43" s="1758" t="s">
        <v>35</v>
      </c>
      <c r="G43" s="1759"/>
      <c r="H43" s="1758" t="s">
        <v>36</v>
      </c>
      <c r="I43" s="1759"/>
      <c r="J43" s="1758" t="s">
        <v>37</v>
      </c>
      <c r="K43" s="1759"/>
      <c r="L43" s="1720"/>
      <c r="M43" s="1755"/>
      <c r="N43" s="1757"/>
    </row>
    <row r="44" spans="1:17" ht="13.5" customHeight="1" x14ac:dyDescent="0.15">
      <c r="A44" s="829"/>
      <c r="B44" s="833"/>
      <c r="C44" s="1740" t="s">
        <v>38</v>
      </c>
      <c r="D44" s="1742"/>
      <c r="E44" s="1743"/>
      <c r="F44" s="1742"/>
      <c r="G44" s="1743"/>
      <c r="H44" s="1742"/>
      <c r="I44" s="1743"/>
      <c r="J44" s="1744"/>
      <c r="K44" s="1745"/>
      <c r="L44" s="834">
        <f>SUM(D44,F44,H44)</f>
        <v>0</v>
      </c>
      <c r="M44" s="1174"/>
      <c r="N44" s="1160">
        <f>SUM(活動計画書!I17,活動計画書!I36,活動計画書!I54,'加算措置(みどり加算以外)'!I36,'加算措置(みどり加算以外)'!I67,'加算措置(みどり加算以外)'!O101)+IFERROR(VLOOKUP("○",'加算措置(みどり加算以外)'!I78:P80,5,FALSE),0)</f>
        <v>0</v>
      </c>
    </row>
    <row r="45" spans="1:17" ht="18.75" customHeight="1" x14ac:dyDescent="0.15">
      <c r="A45" s="829"/>
      <c r="B45" s="833"/>
      <c r="C45" s="1741"/>
      <c r="D45" s="1748">
        <v>0</v>
      </c>
      <c r="E45" s="1749"/>
      <c r="F45" s="1748">
        <v>0</v>
      </c>
      <c r="G45" s="1749"/>
      <c r="H45" s="1748">
        <v>0</v>
      </c>
      <c r="I45" s="1749"/>
      <c r="J45" s="1746"/>
      <c r="K45" s="1747"/>
      <c r="L45" s="835">
        <f>SUM(D45:I45)</f>
        <v>0</v>
      </c>
      <c r="M45" s="851">
        <v>0</v>
      </c>
      <c r="N45" s="1047">
        <f>SUM(活動計画書!I18,活動計画書!I37,活動計画書!I55,'加算措置(みどり加算以外)'!I37,'加算措置(みどり加算以外)'!I68,'加算措置(みどり加算以外)'!O102)+IFERROR(VLOOKUP("○",'加算措置(みどり加算以外)'!I78:P80,5,FALSE),0)</f>
        <v>0</v>
      </c>
    </row>
    <row r="46" spans="1:17" ht="9" customHeight="1" x14ac:dyDescent="0.15">
      <c r="A46" s="829"/>
      <c r="B46" s="833"/>
      <c r="C46" s="1734" t="s">
        <v>39</v>
      </c>
      <c r="D46" s="1699"/>
      <c r="E46" s="1737"/>
      <c r="F46" s="1699"/>
      <c r="G46" s="1737"/>
      <c r="H46" s="1699"/>
      <c r="I46" s="1737"/>
      <c r="J46" s="1699"/>
      <c r="K46" s="1737"/>
      <c r="L46" s="836">
        <f>SUM(D46:K46)</f>
        <v>0</v>
      </c>
      <c r="M46" s="836"/>
      <c r="N46" s="1148"/>
    </row>
    <row r="47" spans="1:17" ht="15.75" customHeight="1" x14ac:dyDescent="0.15">
      <c r="A47" s="829"/>
      <c r="B47" s="833"/>
      <c r="C47" s="1735"/>
      <c r="D47" s="1738">
        <v>0</v>
      </c>
      <c r="E47" s="1739"/>
      <c r="F47" s="1738">
        <v>0</v>
      </c>
      <c r="G47" s="1739"/>
      <c r="H47" s="1738">
        <v>0</v>
      </c>
      <c r="I47" s="1739"/>
      <c r="J47" s="1738">
        <v>0</v>
      </c>
      <c r="K47" s="1739"/>
      <c r="L47" s="1724">
        <f>SUM(D47:J47)</f>
        <v>0</v>
      </c>
      <c r="M47" s="1726">
        <v>0</v>
      </c>
      <c r="N47" s="1728">
        <v>0</v>
      </c>
    </row>
    <row r="48" spans="1:17" ht="9" customHeight="1" x14ac:dyDescent="0.15">
      <c r="A48" s="829"/>
      <c r="B48" s="837"/>
      <c r="C48" s="1735"/>
      <c r="D48" s="1730" t="s">
        <v>40</v>
      </c>
      <c r="E48" s="838"/>
      <c r="F48" s="1732" t="s">
        <v>40</v>
      </c>
      <c r="G48" s="838"/>
      <c r="H48" s="1732" t="s">
        <v>40</v>
      </c>
      <c r="I48" s="838"/>
      <c r="J48" s="1732" t="s">
        <v>40</v>
      </c>
      <c r="K48" s="838"/>
      <c r="L48" s="1724"/>
      <c r="M48" s="1726"/>
      <c r="N48" s="1728"/>
    </row>
    <row r="49" spans="1:34" ht="15.75" customHeight="1" x14ac:dyDescent="0.15">
      <c r="A49" s="829"/>
      <c r="B49" s="839"/>
      <c r="C49" s="1736"/>
      <c r="D49" s="1731"/>
      <c r="E49" s="1149"/>
      <c r="F49" s="1733"/>
      <c r="G49" s="1149"/>
      <c r="H49" s="1733"/>
      <c r="I49" s="1149"/>
      <c r="J49" s="1733"/>
      <c r="K49" s="1149"/>
      <c r="L49" s="1725"/>
      <c r="M49" s="1727"/>
      <c r="N49" s="1729"/>
    </row>
    <row r="50" spans="1:34" ht="12" customHeight="1" x14ac:dyDescent="0.15">
      <c r="A50" s="829"/>
      <c r="B50" s="1695" t="s">
        <v>41</v>
      </c>
      <c r="C50" s="1697" t="s">
        <v>42</v>
      </c>
      <c r="D50" s="1699">
        <v>0</v>
      </c>
      <c r="E50" s="1700"/>
      <c r="F50" s="1700"/>
      <c r="G50" s="1700"/>
      <c r="H50" s="1700"/>
      <c r="I50" s="1700"/>
      <c r="J50" s="1700"/>
      <c r="K50" s="1700"/>
      <c r="L50" s="1700"/>
      <c r="M50" s="1701"/>
      <c r="N50" s="1148"/>
    </row>
    <row r="51" spans="1:34" ht="20.25" customHeight="1" x14ac:dyDescent="0.15">
      <c r="A51" s="829"/>
      <c r="B51" s="1696"/>
      <c r="C51" s="1698"/>
      <c r="D51" s="1702">
        <v>0</v>
      </c>
      <c r="E51" s="1703"/>
      <c r="F51" s="1703"/>
      <c r="G51" s="1703"/>
      <c r="H51" s="1703"/>
      <c r="I51" s="1703"/>
      <c r="J51" s="1703"/>
      <c r="K51" s="1703"/>
      <c r="L51" s="1703"/>
      <c r="M51" s="1704"/>
      <c r="N51" s="1150">
        <v>0</v>
      </c>
    </row>
    <row r="52" spans="1:34" ht="18" customHeight="1" x14ac:dyDescent="0.15">
      <c r="A52" s="829"/>
      <c r="B52" s="1611" t="s">
        <v>6909</v>
      </c>
      <c r="C52" s="1611"/>
      <c r="D52" s="1611"/>
      <c r="E52" s="1611"/>
      <c r="F52" s="1611"/>
      <c r="G52" s="1611"/>
      <c r="H52" s="1611"/>
      <c r="I52" s="1611"/>
      <c r="J52" s="1611"/>
      <c r="K52" s="1611"/>
      <c r="L52" s="1611"/>
      <c r="M52" s="1611"/>
      <c r="N52" s="1611"/>
      <c r="O52" s="15"/>
      <c r="P52" s="15"/>
      <c r="Q52" s="15"/>
      <c r="R52" s="15"/>
      <c r="S52" s="15"/>
      <c r="T52" s="15"/>
      <c r="U52" s="15"/>
      <c r="V52" s="15"/>
      <c r="W52" s="15"/>
      <c r="X52" s="15"/>
      <c r="Y52" s="15"/>
      <c r="Z52" s="15"/>
      <c r="AA52" s="15"/>
      <c r="AB52" s="15"/>
      <c r="AC52" s="15"/>
      <c r="AD52" s="15"/>
      <c r="AE52" s="15"/>
      <c r="AF52" s="15"/>
      <c r="AG52" s="15"/>
      <c r="AH52" s="15"/>
    </row>
    <row r="53" spans="1:34" ht="24.75" customHeight="1" x14ac:dyDescent="0.15">
      <c r="A53" s="829"/>
      <c r="B53" s="1611" t="s">
        <v>6907</v>
      </c>
      <c r="C53" s="1611"/>
      <c r="D53" s="1611"/>
      <c r="E53" s="1611"/>
      <c r="F53" s="1611"/>
      <c r="G53" s="1611"/>
      <c r="H53" s="1611"/>
      <c r="I53" s="1611"/>
      <c r="J53" s="1611"/>
      <c r="K53" s="1611"/>
      <c r="L53" s="1611"/>
      <c r="M53" s="1611"/>
      <c r="N53" s="1611"/>
      <c r="O53" s="15"/>
      <c r="P53" s="15"/>
      <c r="Q53" s="15"/>
      <c r="R53" s="15"/>
      <c r="S53" s="15"/>
      <c r="T53" s="15"/>
      <c r="U53" s="15"/>
      <c r="V53" s="15"/>
      <c r="W53" s="15"/>
      <c r="X53" s="15"/>
      <c r="Y53" s="15"/>
      <c r="Z53" s="15"/>
      <c r="AA53" s="15"/>
      <c r="AB53" s="15"/>
      <c r="AC53" s="15"/>
      <c r="AD53" s="15"/>
      <c r="AE53" s="15"/>
      <c r="AF53" s="15"/>
      <c r="AG53" s="15"/>
      <c r="AH53" s="15"/>
    </row>
    <row r="54" spans="1:34" ht="24.75" customHeight="1" x14ac:dyDescent="0.15">
      <c r="A54" s="829"/>
      <c r="B54" s="1723" t="s">
        <v>6908</v>
      </c>
      <c r="C54" s="1723"/>
      <c r="D54" s="1723"/>
      <c r="E54" s="1723"/>
      <c r="F54" s="1723"/>
      <c r="G54" s="1723"/>
      <c r="H54" s="1723"/>
      <c r="I54" s="1723"/>
      <c r="J54" s="1723"/>
      <c r="K54" s="1723"/>
      <c r="L54" s="1723"/>
      <c r="M54" s="1723"/>
      <c r="N54" s="1723"/>
      <c r="O54" s="15"/>
      <c r="P54" s="15"/>
      <c r="Q54" s="15"/>
      <c r="R54" s="15"/>
      <c r="S54" s="15"/>
      <c r="T54" s="15"/>
      <c r="U54" s="15"/>
      <c r="V54" s="15"/>
      <c r="W54" s="15"/>
      <c r="X54" s="15"/>
      <c r="Y54" s="15"/>
      <c r="Z54" s="15"/>
      <c r="AA54" s="15"/>
      <c r="AB54" s="15"/>
      <c r="AC54" s="15"/>
      <c r="AD54" s="15"/>
      <c r="AE54" s="15"/>
      <c r="AF54" s="15"/>
      <c r="AG54" s="15"/>
      <c r="AH54" s="15"/>
    </row>
    <row r="55" spans="1:34" ht="9" customHeight="1" x14ac:dyDescent="0.15">
      <c r="A55" s="829"/>
      <c r="B55" s="500"/>
      <c r="C55" s="500"/>
      <c r="D55" s="500"/>
      <c r="E55" s="500"/>
      <c r="F55" s="500"/>
      <c r="G55" s="500"/>
      <c r="H55" s="500"/>
      <c r="I55" s="500"/>
      <c r="J55" s="500"/>
      <c r="K55" s="500"/>
      <c r="L55" s="500"/>
      <c r="M55" s="500"/>
      <c r="N55" s="500"/>
      <c r="O55" s="15"/>
      <c r="P55" s="15"/>
      <c r="Q55" s="15"/>
      <c r="R55" s="15"/>
      <c r="S55" s="15"/>
      <c r="T55" s="15"/>
      <c r="U55" s="15"/>
      <c r="V55" s="15"/>
      <c r="W55" s="15"/>
      <c r="X55" s="15"/>
      <c r="Y55" s="15"/>
      <c r="Z55" s="15"/>
      <c r="AA55" s="15"/>
      <c r="AB55" s="15"/>
      <c r="AC55" s="15"/>
      <c r="AD55" s="15"/>
      <c r="AE55" s="15"/>
      <c r="AF55" s="15"/>
      <c r="AG55" s="15"/>
      <c r="AH55" s="15"/>
    </row>
    <row r="56" spans="1:34" s="2" customFormat="1" ht="15.75" customHeight="1" x14ac:dyDescent="0.15">
      <c r="A56" s="219"/>
      <c r="B56" s="1705" t="s">
        <v>43</v>
      </c>
      <c r="C56" s="1706"/>
      <c r="D56" s="1706"/>
      <c r="E56" s="1707"/>
      <c r="F56" s="1716" t="s">
        <v>44</v>
      </c>
      <c r="G56" s="1717"/>
      <c r="H56" s="1717"/>
      <c r="I56" s="1718"/>
      <c r="J56" s="1716" t="s">
        <v>45</v>
      </c>
      <c r="K56" s="1718"/>
      <c r="L56" s="1721" t="s">
        <v>46</v>
      </c>
    </row>
    <row r="57" spans="1:34" s="2" customFormat="1" ht="18.75" customHeight="1" x14ac:dyDescent="0.15">
      <c r="A57" s="219"/>
      <c r="B57" s="1708"/>
      <c r="C57" s="1709"/>
      <c r="D57" s="1709"/>
      <c r="E57" s="1710"/>
      <c r="F57" s="840"/>
      <c r="G57" s="841"/>
      <c r="H57" s="1714" t="s">
        <v>4876</v>
      </c>
      <c r="I57" s="1715"/>
      <c r="J57" s="1719"/>
      <c r="K57" s="1720"/>
      <c r="L57" s="1722"/>
    </row>
    <row r="58" spans="1:34" s="2" customFormat="1" ht="15" customHeight="1" x14ac:dyDescent="0.15">
      <c r="A58" s="219"/>
      <c r="B58" s="1708"/>
      <c r="C58" s="1709"/>
      <c r="D58" s="1709"/>
      <c r="E58" s="1710"/>
      <c r="F58" s="1711"/>
      <c r="G58" s="1711"/>
      <c r="H58" s="1712"/>
      <c r="I58" s="1712"/>
      <c r="J58" s="1711"/>
      <c r="K58" s="1711"/>
      <c r="L58" s="1151"/>
    </row>
    <row r="59" spans="1:34" s="2" customFormat="1" ht="18.75" customHeight="1" x14ac:dyDescent="0.15">
      <c r="A59" s="219"/>
      <c r="B59" s="1708"/>
      <c r="C59" s="1709"/>
      <c r="D59" s="1709"/>
      <c r="E59" s="1710"/>
      <c r="F59" s="1713">
        <v>0</v>
      </c>
      <c r="G59" s="1686"/>
      <c r="H59" s="1687">
        <v>0</v>
      </c>
      <c r="I59" s="1687"/>
      <c r="J59" s="1686">
        <v>0</v>
      </c>
      <c r="K59" s="1686"/>
      <c r="L59" s="852">
        <v>0</v>
      </c>
    </row>
    <row r="60" spans="1:34" s="2" customFormat="1" ht="15" customHeight="1" x14ac:dyDescent="0.15">
      <c r="A60" s="219"/>
      <c r="B60" s="842"/>
      <c r="C60" s="1678" t="s">
        <v>47</v>
      </c>
      <c r="D60" s="1679"/>
      <c r="E60" s="1680"/>
      <c r="F60" s="1684"/>
      <c r="G60" s="1684"/>
      <c r="H60" s="1685"/>
      <c r="I60" s="1685"/>
      <c r="J60" s="1684"/>
      <c r="K60" s="1684"/>
      <c r="L60" s="1152"/>
    </row>
    <row r="61" spans="1:34" s="2" customFormat="1" ht="18.75" customHeight="1" x14ac:dyDescent="0.15">
      <c r="A61" s="219"/>
      <c r="B61" s="843"/>
      <c r="C61" s="1681"/>
      <c r="D61" s="1682"/>
      <c r="E61" s="1683"/>
      <c r="F61" s="1686">
        <v>0</v>
      </c>
      <c r="G61" s="1686"/>
      <c r="H61" s="1687">
        <v>0</v>
      </c>
      <c r="I61" s="1687"/>
      <c r="J61" s="1686">
        <v>0</v>
      </c>
      <c r="K61" s="1686"/>
      <c r="L61" s="852">
        <v>0</v>
      </c>
    </row>
    <row r="62" spans="1:34" s="2" customFormat="1" ht="18" customHeight="1" x14ac:dyDescent="0.15">
      <c r="A62" s="219"/>
      <c r="B62" s="1688" t="s">
        <v>48</v>
      </c>
      <c r="C62" s="1688"/>
      <c r="D62" s="1688"/>
      <c r="E62" s="1688"/>
      <c r="F62" s="1688"/>
      <c r="G62" s="1688"/>
      <c r="H62" s="1688"/>
      <c r="I62" s="1688"/>
      <c r="J62" s="1688"/>
      <c r="K62" s="1688"/>
      <c r="L62" s="1688"/>
      <c r="M62" s="1688"/>
      <c r="N62" s="1688"/>
    </row>
    <row r="63" spans="1:34" ht="18" customHeight="1" x14ac:dyDescent="0.15">
      <c r="B63" s="13" t="s">
        <v>49</v>
      </c>
    </row>
    <row r="64" spans="1:34" s="16" customFormat="1" ht="15.75" customHeight="1" x14ac:dyDescent="0.15">
      <c r="A64" s="844"/>
      <c r="B64" s="845" t="s">
        <v>50</v>
      </c>
      <c r="E64" s="846"/>
    </row>
    <row r="65" spans="1:34" ht="18.75" customHeight="1" x14ac:dyDescent="0.15">
      <c r="B65" s="13" t="s">
        <v>51</v>
      </c>
    </row>
    <row r="66" spans="1:34" ht="27" customHeight="1" x14ac:dyDescent="0.15">
      <c r="A66" s="844"/>
      <c r="B66" s="1689" t="s">
        <v>52</v>
      </c>
      <c r="C66" s="1689"/>
      <c r="D66" s="1689"/>
      <c r="E66" s="1689"/>
      <c r="F66" s="1689"/>
      <c r="G66" s="1689"/>
      <c r="H66" s="1689"/>
      <c r="I66" s="1689"/>
      <c r="J66" s="1689"/>
      <c r="K66" s="1689"/>
      <c r="L66" s="1689"/>
      <c r="M66" s="1689"/>
      <c r="N66" s="1689"/>
    </row>
    <row r="67" spans="1:34" ht="22.5" customHeight="1" x14ac:dyDescent="0.15">
      <c r="B67" s="13" t="s">
        <v>398</v>
      </c>
      <c r="D67" s="13"/>
      <c r="E67" s="13"/>
      <c r="F67" s="13"/>
      <c r="G67" s="847"/>
      <c r="H67" s="13"/>
      <c r="I67" s="13"/>
      <c r="J67" s="13"/>
      <c r="K67" s="13"/>
      <c r="L67" s="13"/>
    </row>
    <row r="68" spans="1:34" ht="33" customHeight="1" x14ac:dyDescent="0.15">
      <c r="B68" s="1690" t="s">
        <v>399</v>
      </c>
      <c r="C68" s="1690"/>
      <c r="D68" s="1690"/>
      <c r="E68" s="1690"/>
      <c r="F68" s="847"/>
      <c r="H68" s="847"/>
    </row>
    <row r="69" spans="1:34" ht="15" customHeight="1" x14ac:dyDescent="0.15">
      <c r="B69" s="1692"/>
      <c r="C69" s="1693"/>
      <c r="D69" s="1693"/>
      <c r="E69" s="1694"/>
      <c r="F69" s="848"/>
      <c r="G69" s="848"/>
      <c r="H69" s="848"/>
    </row>
    <row r="70" spans="1:34" ht="18.75" customHeight="1" x14ac:dyDescent="0.15">
      <c r="B70" s="1691">
        <v>0</v>
      </c>
      <c r="C70" s="1691"/>
      <c r="D70" s="1691"/>
      <c r="E70" s="1691"/>
      <c r="F70" s="849"/>
      <c r="G70" s="849"/>
      <c r="H70" s="849"/>
      <c r="I70" s="12"/>
      <c r="J70" s="12"/>
      <c r="K70" s="12"/>
      <c r="L70" s="12"/>
      <c r="M70" s="12"/>
      <c r="N70" s="12"/>
      <c r="O70" s="12"/>
      <c r="P70" s="12"/>
      <c r="Q70" s="12"/>
      <c r="R70" s="12"/>
      <c r="S70" s="12"/>
      <c r="T70" s="12"/>
      <c r="U70" s="12"/>
      <c r="V70" s="12"/>
    </row>
    <row r="71" spans="1:34" ht="30" customHeight="1" x14ac:dyDescent="0.15">
      <c r="B71" s="1611" t="s">
        <v>53</v>
      </c>
      <c r="C71" s="1611"/>
      <c r="D71" s="1611"/>
      <c r="E71" s="1611"/>
      <c r="F71" s="1611"/>
      <c r="G71" s="1611"/>
      <c r="H71" s="1611"/>
      <c r="I71" s="1611"/>
      <c r="J71" s="1611"/>
      <c r="K71" s="1611"/>
      <c r="L71" s="1611"/>
      <c r="M71" s="1611"/>
      <c r="N71" s="1611"/>
      <c r="O71" s="12"/>
      <c r="P71" s="12"/>
      <c r="Q71" s="12"/>
      <c r="R71" s="12"/>
      <c r="S71" s="12"/>
      <c r="T71" s="12"/>
      <c r="U71" s="12"/>
      <c r="V71" s="12"/>
      <c r="W71" s="12"/>
      <c r="X71" s="12"/>
      <c r="Y71" s="12"/>
      <c r="Z71" s="12"/>
      <c r="AA71" s="12"/>
      <c r="AB71" s="12"/>
      <c r="AC71" s="12"/>
      <c r="AD71" s="12"/>
      <c r="AE71" s="12"/>
      <c r="AF71" s="12"/>
      <c r="AG71" s="12"/>
      <c r="AH71" s="12"/>
    </row>
    <row r="72" spans="1:34" ht="15" customHeight="1" x14ac:dyDescent="0.15">
      <c r="B72" s="850" t="s">
        <v>16</v>
      </c>
      <c r="C72" s="9"/>
      <c r="D72" s="9"/>
      <c r="E72" s="9"/>
      <c r="F72" s="9"/>
      <c r="G72" s="9"/>
      <c r="H72" s="9"/>
      <c r="I72" s="9"/>
      <c r="J72" s="9"/>
      <c r="K72" s="9"/>
      <c r="L72" s="9"/>
      <c r="M72" s="9"/>
      <c r="N72" s="9"/>
    </row>
    <row r="73" spans="1:34" ht="24.75" customHeight="1" x14ac:dyDescent="0.15">
      <c r="B73" s="1611" t="s">
        <v>54</v>
      </c>
      <c r="C73" s="1611"/>
      <c r="D73" s="1611"/>
      <c r="E73" s="1611"/>
      <c r="F73" s="1611"/>
      <c r="G73" s="1611"/>
      <c r="H73" s="1611"/>
      <c r="I73" s="1611"/>
      <c r="J73" s="1611"/>
      <c r="K73" s="1611"/>
      <c r="L73" s="1611"/>
      <c r="M73" s="1611"/>
      <c r="N73" s="1611"/>
      <c r="O73" s="12"/>
      <c r="P73" s="12"/>
      <c r="Q73" s="12"/>
      <c r="R73" s="12"/>
      <c r="S73" s="12"/>
      <c r="T73" s="12"/>
      <c r="U73" s="12"/>
      <c r="V73" s="12"/>
      <c r="W73" s="12"/>
      <c r="X73" s="12"/>
      <c r="Y73" s="12"/>
      <c r="Z73" s="12"/>
      <c r="AA73" s="12"/>
      <c r="AB73" s="12"/>
      <c r="AC73" s="12"/>
      <c r="AD73" s="12"/>
      <c r="AE73" s="12"/>
      <c r="AF73" s="12"/>
      <c r="AG73" s="12"/>
      <c r="AH73" s="12"/>
    </row>
    <row r="110" spans="2:16" ht="22.5" customHeight="1" x14ac:dyDescent="0.15">
      <c r="B110" s="17"/>
      <c r="D110" s="13"/>
      <c r="E110" s="13"/>
      <c r="F110" s="13"/>
      <c r="G110" s="13"/>
      <c r="H110" s="13"/>
      <c r="I110" s="13"/>
      <c r="J110" s="13"/>
      <c r="K110" s="13"/>
      <c r="L110" s="13"/>
      <c r="M110" s="13"/>
      <c r="N110" s="13"/>
      <c r="O110" s="13"/>
      <c r="P110" s="13"/>
    </row>
    <row r="113" ht="30" customHeight="1" x14ac:dyDescent="0.15"/>
    <row r="325" ht="65.25" customHeight="1" x14ac:dyDescent="0.15"/>
  </sheetData>
  <sheetProtection sheet="1" selectLockedCells="1"/>
  <mergeCells count="135">
    <mergeCell ref="L33:L34"/>
    <mergeCell ref="L35:L36"/>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D32:E32"/>
    <mergeCell ref="F32:G32"/>
    <mergeCell ref="H32:I32"/>
    <mergeCell ref="J31:K32"/>
    <mergeCell ref="L31:L32"/>
    <mergeCell ref="B33:C34"/>
    <mergeCell ref="D33:E33"/>
    <mergeCell ref="F33:G33"/>
    <mergeCell ref="H33:I33"/>
    <mergeCell ref="D34:E34"/>
    <mergeCell ref="F34:G34"/>
    <mergeCell ref="H34:I34"/>
    <mergeCell ref="J33:K34"/>
    <mergeCell ref="B35:C36"/>
    <mergeCell ref="D35:E35"/>
    <mergeCell ref="F35:G35"/>
    <mergeCell ref="H35:I35"/>
    <mergeCell ref="D36:E36"/>
    <mergeCell ref="F36:G36"/>
    <mergeCell ref="H36:I36"/>
    <mergeCell ref="J35: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6:E59"/>
    <mergeCell ref="F58:G58"/>
    <mergeCell ref="H58:I58"/>
    <mergeCell ref="J58:K58"/>
    <mergeCell ref="F59:G59"/>
    <mergeCell ref="H59:I59"/>
    <mergeCell ref="J59:K59"/>
    <mergeCell ref="H57:I57"/>
    <mergeCell ref="F56:I56"/>
    <mergeCell ref="J56:K57"/>
    <mergeCell ref="L56:L57"/>
    <mergeCell ref="B53:N53"/>
    <mergeCell ref="B54:N54"/>
    <mergeCell ref="C60:E61"/>
    <mergeCell ref="F60:G60"/>
    <mergeCell ref="H60:I60"/>
    <mergeCell ref="J60:K60"/>
    <mergeCell ref="F61:G61"/>
    <mergeCell ref="B73:N73"/>
    <mergeCell ref="B71:N71"/>
    <mergeCell ref="H61:I61"/>
    <mergeCell ref="J61:K61"/>
    <mergeCell ref="B62:N62"/>
    <mergeCell ref="B66:N66"/>
    <mergeCell ref="B68:E68"/>
    <mergeCell ref="B70:E70"/>
    <mergeCell ref="B69:E69"/>
  </mergeCells>
  <phoneticPr fontId="7"/>
  <dataValidations count="2">
    <dataValidation imeMode="hiragana" allowBlank="1" showInputMessage="1" showErrorMessage="1" sqref="F6:L6 F12:L12 F9:L9" xr:uid="{00000000-0002-0000-0000-000000000000}"/>
    <dataValidation imeMode="off" allowBlank="1" showInputMessage="1" showErrorMessage="1" sqref="F70:H70 L58 L60 M44:N45 F58:K61 D44:I45" xr:uid="{00000000-0002-0000-0000-000001000000}"/>
  </dataValidations>
  <printOptions horizontalCentered="1"/>
  <pageMargins left="0.59055118110236227" right="0.31496062992125984" top="0.62992125984251968" bottom="0.43307086614173229" header="0.31496062992125984" footer="0.31496062992125984"/>
  <pageSetup paperSize="9" scale="96" fitToHeight="0" orientation="portrait" blackAndWhite="1" r:id="rId1"/>
  <rowBreaks count="1" manualBreakCount="1">
    <brk id="26" max="1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4" tint="0.79998168889431442"/>
    <pageSetUpPr fitToPage="1"/>
  </sheetPr>
  <dimension ref="A1:AS201"/>
  <sheetViews>
    <sheetView showGridLines="0" view="pageBreakPreview" zoomScaleNormal="48" zoomScaleSheetLayoutView="100" workbookViewId="0">
      <selection activeCell="H166" sqref="H166"/>
    </sheetView>
  </sheetViews>
  <sheetFormatPr defaultColWidth="8.625" defaultRowHeight="18" customHeight="1" x14ac:dyDescent="0.15"/>
  <cols>
    <col min="1" max="1" width="1.625" style="7" customWidth="1"/>
    <col min="2" max="2" width="4.625" style="7" customWidth="1"/>
    <col min="3" max="3" width="3.375" style="7" customWidth="1"/>
    <col min="4" max="4" width="4.125" style="7" customWidth="1"/>
    <col min="5" max="5" width="5.875" style="7" customWidth="1"/>
    <col min="6" max="6" width="3.625" style="7" customWidth="1"/>
    <col min="7" max="7" width="5.125" style="7" customWidth="1"/>
    <col min="8" max="8" width="6.125" style="7" customWidth="1"/>
    <col min="9" max="10" width="4.375" style="7" customWidth="1"/>
    <col min="11" max="11" width="3.875" style="7" customWidth="1"/>
    <col min="12" max="12" width="5.5" style="7" customWidth="1"/>
    <col min="13" max="13" width="4.375" style="7" customWidth="1"/>
    <col min="14" max="14" width="1.5" style="7" customWidth="1"/>
    <col min="15" max="15" width="6.625" style="7" customWidth="1"/>
    <col min="16" max="19" width="3.875" style="7" customWidth="1"/>
    <col min="20" max="21" width="4.5" style="7" customWidth="1"/>
    <col min="22" max="22" width="4" style="7" customWidth="1"/>
    <col min="23" max="23" width="2.125" style="7" customWidth="1"/>
    <col min="24" max="24" width="1.625" style="7" customWidth="1"/>
    <col min="25" max="25" width="10.25" style="7" customWidth="1"/>
    <col min="26" max="28" width="18" style="7" customWidth="1"/>
    <col min="29" max="29" width="3" style="7" customWidth="1"/>
    <col min="30" max="32" width="5.125" style="7" customWidth="1"/>
    <col min="33" max="33" width="3" style="7" customWidth="1"/>
    <col min="34" max="87" width="4.625" style="7" customWidth="1"/>
    <col min="88" max="16384" width="8.625" style="7"/>
  </cols>
  <sheetData>
    <row r="1" spans="1:32" s="18" customFormat="1" ht="18" customHeight="1" x14ac:dyDescent="0.15">
      <c r="A1" s="853"/>
      <c r="B1" s="853"/>
      <c r="C1" s="854"/>
      <c r="V1" s="229" t="s">
        <v>55</v>
      </c>
    </row>
    <row r="2" spans="1:32" s="19" customFormat="1" ht="19.5" customHeight="1" x14ac:dyDescent="0.2">
      <c r="A2" s="855"/>
      <c r="B2" s="2122" t="s">
        <v>56</v>
      </c>
      <c r="C2" s="2122"/>
      <c r="D2" s="2122"/>
      <c r="E2" s="2122"/>
      <c r="F2" s="2122"/>
      <c r="G2" s="2122"/>
      <c r="H2" s="2122"/>
      <c r="I2" s="2122"/>
      <c r="J2" s="2122"/>
      <c r="K2" s="2122"/>
      <c r="L2" s="2122"/>
      <c r="M2" s="2122"/>
      <c r="N2" s="2122"/>
      <c r="O2" s="2122"/>
      <c r="P2" s="2122"/>
      <c r="Q2" s="2122"/>
      <c r="R2" s="2122"/>
      <c r="S2" s="2122"/>
      <c r="T2" s="2122"/>
      <c r="U2" s="2122"/>
      <c r="V2" s="2122"/>
    </row>
    <row r="3" spans="1:32" s="13" customFormat="1" ht="16.5" customHeight="1" x14ac:dyDescent="0.15">
      <c r="A3" s="1" t="s">
        <v>9</v>
      </c>
      <c r="B3" s="856"/>
      <c r="C3" s="1"/>
      <c r="D3" s="1"/>
      <c r="E3" s="1"/>
      <c r="F3" s="1"/>
      <c r="H3" s="856"/>
      <c r="W3" s="1"/>
      <c r="X3" s="1"/>
    </row>
    <row r="4" spans="1:32" s="13" customFormat="1" ht="19.5" customHeight="1" x14ac:dyDescent="0.15">
      <c r="B4" s="2123" t="s">
        <v>57</v>
      </c>
      <c r="C4" s="2123"/>
      <c r="D4" s="2123"/>
      <c r="E4" s="2123"/>
      <c r="F4" s="2123"/>
      <c r="G4" s="2123"/>
      <c r="H4" s="2123"/>
      <c r="I4" s="4" t="s">
        <v>58</v>
      </c>
      <c r="J4" s="954"/>
      <c r="L4" s="4"/>
      <c r="M4" s="4"/>
      <c r="N4" s="4"/>
      <c r="O4" s="4"/>
      <c r="P4" s="4"/>
      <c r="Q4" s="4"/>
      <c r="R4" s="4"/>
    </row>
    <row r="5" spans="1:32" s="13" customFormat="1" ht="1.5" customHeight="1" x14ac:dyDescent="0.15">
      <c r="B5" s="1235"/>
      <c r="C5" s="1235"/>
      <c r="D5" s="1235"/>
      <c r="E5" s="1235"/>
      <c r="F5" s="1235"/>
      <c r="G5" s="1235"/>
      <c r="H5" s="1235"/>
      <c r="I5" s="4"/>
      <c r="J5" s="4"/>
      <c r="K5" s="17"/>
      <c r="L5" s="4"/>
      <c r="M5" s="4"/>
      <c r="N5" s="4"/>
      <c r="O5" s="4"/>
      <c r="P5" s="4"/>
      <c r="Q5" s="4"/>
      <c r="R5" s="4"/>
    </row>
    <row r="6" spans="1:32" s="4" customFormat="1" ht="24" customHeight="1" x14ac:dyDescent="0.15">
      <c r="A6" s="1" t="s">
        <v>4745</v>
      </c>
      <c r="F6" s="2125" t="s">
        <v>4920</v>
      </c>
      <c r="G6" s="2125"/>
      <c r="H6" s="2125"/>
      <c r="I6" s="2125"/>
      <c r="J6" s="2125"/>
      <c r="K6" s="2125"/>
      <c r="L6" s="2125"/>
      <c r="M6" s="2125"/>
      <c r="N6" s="2125"/>
      <c r="O6" s="2125"/>
      <c r="P6" s="2125"/>
      <c r="Q6" s="2125"/>
      <c r="R6" s="2125"/>
      <c r="S6" s="2125"/>
      <c r="T6" s="2125"/>
      <c r="U6" s="2125"/>
      <c r="V6" s="2125"/>
      <c r="W6" s="2125"/>
      <c r="Z6" s="2"/>
      <c r="AA6" s="2"/>
      <c r="AB6" s="2"/>
      <c r="AC6" s="2"/>
      <c r="AD6" s="2"/>
      <c r="AE6" s="2"/>
      <c r="AF6" s="2"/>
    </row>
    <row r="7" spans="1:32" ht="19.5" customHeight="1" x14ac:dyDescent="0.15">
      <c r="A7" s="7" t="s">
        <v>59</v>
      </c>
      <c r="C7" s="21"/>
      <c r="D7" s="21"/>
      <c r="E7" s="21"/>
      <c r="F7" s="9"/>
      <c r="G7" s="21"/>
      <c r="H7" s="21"/>
      <c r="I7" s="21"/>
      <c r="J7" s="21"/>
      <c r="K7" s="21"/>
      <c r="Y7" s="2084"/>
      <c r="Z7" s="2"/>
      <c r="AA7" s="12"/>
      <c r="AB7" s="12"/>
      <c r="AC7" s="2"/>
      <c r="AD7" s="12"/>
      <c r="AE7" s="12"/>
      <c r="AF7" s="12"/>
    </row>
    <row r="8" spans="1:32" s="2" customFormat="1" ht="22.5" customHeight="1" x14ac:dyDescent="0.15">
      <c r="B8" s="22" t="s">
        <v>60</v>
      </c>
      <c r="C8" s="1834" t="s">
        <v>61</v>
      </c>
      <c r="D8" s="1834"/>
      <c r="E8" s="1834"/>
      <c r="F8" s="1690" t="s">
        <v>62</v>
      </c>
      <c r="G8" s="1690"/>
      <c r="H8" s="1690"/>
      <c r="I8" s="1834" t="s">
        <v>63</v>
      </c>
      <c r="J8" s="1834"/>
      <c r="K8" s="1834"/>
      <c r="L8" s="1834"/>
      <c r="N8" s="1968" t="s">
        <v>64</v>
      </c>
      <c r="O8" s="1968"/>
      <c r="P8" s="1968"/>
      <c r="Q8" s="1968"/>
      <c r="R8" s="1968"/>
      <c r="S8" s="1968"/>
      <c r="T8" s="1968"/>
      <c r="U8" s="1968"/>
      <c r="V8" s="1968"/>
      <c r="W8" s="1968"/>
      <c r="Y8" s="2084"/>
      <c r="AA8" s="12"/>
      <c r="AB8" s="12"/>
      <c r="AD8" s="12"/>
      <c r="AE8" s="12"/>
      <c r="AF8" s="12"/>
    </row>
    <row r="9" spans="1:32" s="2" customFormat="1" ht="21" customHeight="1" x14ac:dyDescent="0.15">
      <c r="A9" s="23"/>
      <c r="B9" s="1875" t="s">
        <v>34</v>
      </c>
      <c r="C9" s="2004"/>
      <c r="D9" s="2004"/>
      <c r="E9" s="2004"/>
      <c r="F9" s="1855"/>
      <c r="G9" s="1856"/>
      <c r="H9" s="1156"/>
      <c r="I9" s="1845" t="str">
        <f>IF(C9="","",ROUNDDOWN((INT(C9)*F9/10),0))</f>
        <v/>
      </c>
      <c r="J9" s="1845"/>
      <c r="K9" s="1845"/>
      <c r="L9" s="1845"/>
      <c r="N9" s="1968"/>
      <c r="O9" s="1968"/>
      <c r="P9" s="1968"/>
      <c r="Q9" s="1968"/>
      <c r="R9" s="1968"/>
      <c r="S9" s="1968"/>
      <c r="T9" s="1968"/>
      <c r="U9" s="1968"/>
      <c r="V9" s="1968"/>
      <c r="W9" s="1968"/>
      <c r="Y9" s="2085"/>
    </row>
    <row r="10" spans="1:32" s="2" customFormat="1" ht="21" customHeight="1" x14ac:dyDescent="0.15">
      <c r="A10" s="23"/>
      <c r="B10" s="1876"/>
      <c r="C10" s="1846"/>
      <c r="D10" s="1846"/>
      <c r="E10" s="1846"/>
      <c r="F10" s="1896">
        <v>3000</v>
      </c>
      <c r="G10" s="1897"/>
      <c r="H10" s="1154" t="s">
        <v>65</v>
      </c>
      <c r="I10" s="2124">
        <f>ROUNDDOWN((INT(C10)*F10/10),0)</f>
        <v>0</v>
      </c>
      <c r="J10" s="2124"/>
      <c r="K10" s="2124"/>
      <c r="L10" s="2124"/>
      <c r="N10" s="1819" t="s">
        <v>67</v>
      </c>
      <c r="O10" s="1820"/>
      <c r="P10" s="1820"/>
      <c r="Q10" s="1820"/>
      <c r="R10" s="1820"/>
      <c r="S10" s="1820"/>
      <c r="T10" s="1820"/>
      <c r="U10" s="1820"/>
      <c r="V10" s="1820"/>
      <c r="W10" s="1821"/>
      <c r="Y10" s="2085"/>
    </row>
    <row r="11" spans="1:32" s="2" customFormat="1" ht="21" customHeight="1" x14ac:dyDescent="0.15">
      <c r="A11" s="23"/>
      <c r="B11" s="1875" t="s">
        <v>66</v>
      </c>
      <c r="C11" s="2004"/>
      <c r="D11" s="2004"/>
      <c r="E11" s="2004"/>
      <c r="F11" s="1855"/>
      <c r="G11" s="1856"/>
      <c r="H11" s="1156"/>
      <c r="I11" s="1845" t="str">
        <f>IF(C11="","",ROUNDDOWN((INT(C11)*F11/10),0))</f>
        <v/>
      </c>
      <c r="J11" s="1845"/>
      <c r="K11" s="1845"/>
      <c r="L11" s="1845"/>
      <c r="N11" s="1822"/>
      <c r="O11" s="1823"/>
      <c r="P11" s="1823"/>
      <c r="Q11" s="1823"/>
      <c r="R11" s="1823"/>
      <c r="S11" s="1823"/>
      <c r="T11" s="1823"/>
      <c r="U11" s="1823"/>
      <c r="V11" s="1823"/>
      <c r="W11" s="1824"/>
      <c r="Y11" s="2085"/>
    </row>
    <row r="12" spans="1:32" s="2" customFormat="1" ht="21" customHeight="1" x14ac:dyDescent="0.15">
      <c r="B12" s="1876"/>
      <c r="C12" s="1846"/>
      <c r="D12" s="1846"/>
      <c r="E12" s="1846"/>
      <c r="F12" s="1896">
        <v>2000</v>
      </c>
      <c r="G12" s="1897"/>
      <c r="H12" s="1154" t="s">
        <v>65</v>
      </c>
      <c r="I12" s="2124">
        <f>ROUNDDOWN((INT(C12)*F12/10),0)</f>
        <v>0</v>
      </c>
      <c r="J12" s="2124"/>
      <c r="K12" s="2124"/>
      <c r="L12" s="2124"/>
      <c r="N12" s="1822"/>
      <c r="O12" s="1823"/>
      <c r="P12" s="1823"/>
      <c r="Q12" s="1823"/>
      <c r="R12" s="1823"/>
      <c r="S12" s="1823"/>
      <c r="T12" s="1823"/>
      <c r="U12" s="1823"/>
      <c r="V12" s="1823"/>
      <c r="W12" s="1824"/>
      <c r="Y12" s="2085"/>
    </row>
    <row r="13" spans="1:32" s="2" customFormat="1" ht="6" hidden="1" customHeight="1" x14ac:dyDescent="0.15">
      <c r="B13" s="1889" t="s">
        <v>68</v>
      </c>
      <c r="C13" s="1891"/>
      <c r="D13" s="1891"/>
      <c r="E13" s="1891"/>
      <c r="F13" s="1892"/>
      <c r="G13" s="1893"/>
      <c r="H13" s="1153"/>
      <c r="I13" s="1894">
        <f>ROUNDDOWN((INT(C13)*F14/10),0)</f>
        <v>0</v>
      </c>
      <c r="J13" s="1894"/>
      <c r="K13" s="1894"/>
      <c r="L13" s="1894"/>
      <c r="N13" s="1237"/>
      <c r="O13" s="861"/>
      <c r="P13" s="861"/>
      <c r="Q13" s="861"/>
      <c r="R13" s="861"/>
      <c r="S13" s="861"/>
      <c r="T13" s="861"/>
      <c r="U13" s="861"/>
      <c r="V13" s="861"/>
      <c r="W13" s="1238"/>
      <c r="Y13" s="2085"/>
    </row>
    <row r="14" spans="1:32" s="2" customFormat="1" ht="21" customHeight="1" x14ac:dyDescent="0.15">
      <c r="B14" s="1890"/>
      <c r="C14" s="1895">
        <v>0</v>
      </c>
      <c r="D14" s="1895"/>
      <c r="E14" s="1895"/>
      <c r="F14" s="1896"/>
      <c r="G14" s="1897"/>
      <c r="H14" s="1155" t="s">
        <v>65</v>
      </c>
      <c r="I14" s="1898">
        <f t="shared" ref="I14" si="0">ROUNDDOWN((INT(C14)*F14/10),0)</f>
        <v>0</v>
      </c>
      <c r="J14" s="1898"/>
      <c r="K14" s="1898"/>
      <c r="L14" s="1898"/>
      <c r="N14" s="1237"/>
      <c r="O14" s="1823" t="s">
        <v>70</v>
      </c>
      <c r="P14" s="1823"/>
      <c r="Q14" s="1823"/>
      <c r="R14" s="1823"/>
      <c r="S14" s="1823"/>
      <c r="T14" s="1952"/>
      <c r="U14" s="1831">
        <v>0</v>
      </c>
      <c r="V14" s="1832"/>
      <c r="W14" s="1238"/>
      <c r="Y14" s="2085"/>
    </row>
    <row r="15" spans="1:32" s="2" customFormat="1" ht="9" customHeight="1" x14ac:dyDescent="0.15">
      <c r="B15" s="1909" t="s">
        <v>69</v>
      </c>
      <c r="C15" s="1910"/>
      <c r="D15" s="1910"/>
      <c r="E15" s="1910"/>
      <c r="F15" s="1910"/>
      <c r="G15" s="1910"/>
      <c r="H15" s="1910"/>
      <c r="I15" s="1910"/>
      <c r="J15" s="1910"/>
      <c r="K15" s="1910"/>
      <c r="L15" s="1911"/>
      <c r="N15" s="1242"/>
      <c r="O15" s="1833"/>
      <c r="P15" s="1833"/>
      <c r="Q15" s="1833"/>
      <c r="R15" s="1833"/>
      <c r="S15" s="1833"/>
      <c r="T15" s="1833"/>
      <c r="U15" s="2071"/>
      <c r="V15" s="2071"/>
      <c r="W15" s="858"/>
    </row>
    <row r="16" spans="1:32" s="2" customFormat="1" ht="11.25" customHeight="1" x14ac:dyDescent="0.15">
      <c r="B16" s="1912"/>
      <c r="C16" s="1913"/>
      <c r="D16" s="1913"/>
      <c r="E16" s="1913"/>
      <c r="F16" s="1913"/>
      <c r="G16" s="1913"/>
      <c r="H16" s="1913"/>
      <c r="I16" s="1913"/>
      <c r="J16" s="1913"/>
      <c r="K16" s="1913"/>
      <c r="L16" s="1914"/>
      <c r="N16" s="29"/>
      <c r="O16" s="43"/>
      <c r="P16" s="43"/>
      <c r="Q16" s="43"/>
      <c r="R16" s="43"/>
      <c r="S16" s="43"/>
      <c r="T16" s="43"/>
      <c r="U16" s="1259"/>
      <c r="V16" s="1259"/>
    </row>
    <row r="17" spans="1:45" s="2" customFormat="1" ht="21" customHeight="1" x14ac:dyDescent="0.15">
      <c r="B17" s="1899" t="s">
        <v>71</v>
      </c>
      <c r="C17" s="1901" t="str">
        <f>IF(AND(C9="",C11=""),"",INT(SUM(C9,C11,C13)))</f>
        <v/>
      </c>
      <c r="D17" s="1902"/>
      <c r="E17" s="1902"/>
      <c r="F17" s="2092"/>
      <c r="G17" s="2093"/>
      <c r="H17" s="2094"/>
      <c r="I17" s="1906" t="str">
        <f>IF(AND(I9="",I11=""),"",SUM(I9,I11,I13))</f>
        <v/>
      </c>
      <c r="J17" s="1907"/>
      <c r="K17" s="1907"/>
      <c r="L17" s="1908"/>
      <c r="M17" s="902"/>
      <c r="N17" s="24"/>
      <c r="O17" s="24"/>
      <c r="P17" s="24"/>
      <c r="Q17" s="24"/>
      <c r="R17" s="24"/>
      <c r="S17" s="24"/>
      <c r="T17" s="24"/>
      <c r="U17" s="24"/>
      <c r="V17" s="24"/>
    </row>
    <row r="18" spans="1:45" s="2" customFormat="1" ht="21" customHeight="1" x14ac:dyDescent="0.15">
      <c r="B18" s="1900"/>
      <c r="C18" s="2096">
        <f>INT(SUM(C10,C12,C14))</f>
        <v>0</v>
      </c>
      <c r="D18" s="2096"/>
      <c r="E18" s="1972"/>
      <c r="F18" s="2014"/>
      <c r="G18" s="2015"/>
      <c r="H18" s="2016"/>
      <c r="I18" s="1903">
        <f>SUM(I10,I12,I14)</f>
        <v>0</v>
      </c>
      <c r="J18" s="1904"/>
      <c r="K18" s="1904"/>
      <c r="L18" s="1905"/>
    </row>
    <row r="19" spans="1:45" s="2" customFormat="1" ht="6" customHeight="1" x14ac:dyDescent="0.15">
      <c r="B19" s="8"/>
      <c r="C19" s="859"/>
      <c r="D19" s="859"/>
      <c r="E19" s="859"/>
      <c r="F19" s="11"/>
      <c r="G19" s="11"/>
      <c r="H19" s="11"/>
      <c r="I19" s="11"/>
      <c r="J19" s="11"/>
      <c r="K19" s="26"/>
      <c r="L19" s="26"/>
      <c r="M19" s="26"/>
      <c r="N19" s="859"/>
      <c r="W19" s="8"/>
      <c r="X19" s="8"/>
      <c r="Y19" s="27"/>
      <c r="AJ19" s="26"/>
    </row>
    <row r="20" spans="1:45" ht="19.5" customHeight="1" x14ac:dyDescent="0.15">
      <c r="A20" s="7" t="s">
        <v>4788</v>
      </c>
      <c r="C20" s="21"/>
      <c r="D20" s="21"/>
      <c r="E20" s="21"/>
      <c r="F20" s="21"/>
      <c r="G20" s="21"/>
      <c r="H20" s="21"/>
      <c r="I20" s="21"/>
      <c r="J20" s="21"/>
      <c r="K20" s="21"/>
      <c r="N20" s="500"/>
      <c r="O20" s="500"/>
      <c r="P20" s="500"/>
      <c r="Q20" s="500"/>
      <c r="R20" s="500"/>
      <c r="S20" s="500"/>
      <c r="T20" s="500"/>
      <c r="U20" s="500"/>
      <c r="V20" s="500"/>
      <c r="W20" s="500"/>
      <c r="X20" s="500"/>
      <c r="AJ20" s="28"/>
      <c r="AK20" s="28"/>
    </row>
    <row r="21" spans="1:45" s="2" customFormat="1" ht="22.5" customHeight="1" x14ac:dyDescent="0.15">
      <c r="B21" s="22" t="s">
        <v>60</v>
      </c>
      <c r="C21" s="1834" t="s">
        <v>61</v>
      </c>
      <c r="D21" s="1834"/>
      <c r="E21" s="1834"/>
      <c r="F21" s="1690" t="s">
        <v>62</v>
      </c>
      <c r="G21" s="1690"/>
      <c r="H21" s="1690"/>
      <c r="I21" s="1834" t="s">
        <v>63</v>
      </c>
      <c r="J21" s="1834"/>
      <c r="K21" s="1834"/>
      <c r="L21" s="1834"/>
      <c r="N21" s="1819" t="s">
        <v>6904</v>
      </c>
      <c r="O21" s="1820"/>
      <c r="P21" s="1820"/>
      <c r="Q21" s="1820"/>
      <c r="R21" s="1820"/>
      <c r="S21" s="1820"/>
      <c r="T21" s="1820"/>
      <c r="U21" s="1820"/>
      <c r="V21" s="1820"/>
      <c r="W21" s="1821"/>
      <c r="X21" s="500"/>
      <c r="Y21" s="28"/>
      <c r="Z21" s="28"/>
      <c r="AA21" s="11"/>
      <c r="AB21" s="11"/>
      <c r="AC21" s="11"/>
      <c r="AD21" s="28"/>
      <c r="AE21" s="28"/>
      <c r="AF21" s="28"/>
      <c r="AG21" s="28"/>
      <c r="AH21" s="28"/>
      <c r="AI21" s="28"/>
      <c r="AJ21" s="28"/>
      <c r="AK21" s="28"/>
      <c r="AL21" s="28"/>
      <c r="AM21" s="28"/>
      <c r="AN21" s="28"/>
      <c r="AO21" s="28"/>
      <c r="AP21" s="28"/>
      <c r="AQ21" s="28"/>
      <c r="AR21" s="28"/>
      <c r="AS21" s="28"/>
    </row>
    <row r="22" spans="1:45" s="2" customFormat="1" ht="21" customHeight="1" x14ac:dyDescent="0.15">
      <c r="A22" s="23"/>
      <c r="B22" s="1875" t="s">
        <v>34</v>
      </c>
      <c r="C22" s="2004"/>
      <c r="D22" s="2004"/>
      <c r="E22" s="2004"/>
      <c r="F22" s="1855"/>
      <c r="G22" s="1856"/>
      <c r="H22" s="1156"/>
      <c r="I22" s="1845" t="str">
        <f>IF(C22="","",ROUNDDOWN((INT(C22)*F22/10),0))</f>
        <v/>
      </c>
      <c r="J22" s="1845"/>
      <c r="K22" s="1845"/>
      <c r="L22" s="1845"/>
      <c r="N22" s="1822"/>
      <c r="O22" s="1823"/>
      <c r="P22" s="1823"/>
      <c r="Q22" s="1823"/>
      <c r="R22" s="1823"/>
      <c r="S22" s="1823"/>
      <c r="T22" s="1823"/>
      <c r="U22" s="1823"/>
      <c r="V22" s="1823"/>
      <c r="W22" s="1824"/>
      <c r="Y22" s="28"/>
      <c r="Z22" s="28"/>
      <c r="AA22" s="1141"/>
      <c r="AB22" s="1141"/>
      <c r="AC22" s="668"/>
      <c r="AD22" s="28"/>
      <c r="AE22" s="28"/>
      <c r="AF22" s="28"/>
      <c r="AG22" s="28"/>
      <c r="AH22" s="28"/>
      <c r="AI22" s="28"/>
      <c r="AJ22" s="28"/>
      <c r="AK22" s="28"/>
      <c r="AL22" s="28"/>
      <c r="AM22" s="28"/>
      <c r="AN22" s="28"/>
      <c r="AO22" s="28"/>
      <c r="AP22" s="28"/>
      <c r="AQ22" s="28"/>
      <c r="AR22" s="28"/>
      <c r="AS22" s="28"/>
    </row>
    <row r="23" spans="1:45" s="2" customFormat="1" ht="21" customHeight="1" x14ac:dyDescent="0.15">
      <c r="A23" s="23"/>
      <c r="B23" s="2037"/>
      <c r="C23" s="1846"/>
      <c r="D23" s="1846"/>
      <c r="E23" s="1846"/>
      <c r="F23" s="1847" t="str">
        <f>IF(Q26="○","2,400",IF(②のみ該当="○","1,500",IF(Q29="○","1,800",IF(V29="○","2,000",""))))</f>
        <v/>
      </c>
      <c r="G23" s="1848"/>
      <c r="H23" s="1157" t="s">
        <v>65</v>
      </c>
      <c r="I23" s="1849" t="str">
        <f>IF(C23="","",ROUNDDOWN((INT(C23)*F23/10),0))</f>
        <v/>
      </c>
      <c r="J23" s="1849"/>
      <c r="K23" s="1849"/>
      <c r="L23" s="1849"/>
      <c r="N23" s="1237"/>
      <c r="O23" s="1823" t="s">
        <v>72</v>
      </c>
      <c r="P23" s="1823"/>
      <c r="Q23" s="1823"/>
      <c r="R23" s="1823"/>
      <c r="S23" s="1823"/>
      <c r="T23" s="1823"/>
      <c r="U23" s="1823"/>
      <c r="V23" s="1823"/>
      <c r="W23" s="1824"/>
      <c r="Y23" s="28"/>
      <c r="Z23" s="28"/>
      <c r="AA23" s="1142"/>
      <c r="AB23" s="1142"/>
      <c r="AC23" s="668"/>
      <c r="AD23" s="28"/>
      <c r="AE23" s="28"/>
      <c r="AF23" s="28"/>
      <c r="AG23" s="28"/>
      <c r="AH23" s="28"/>
      <c r="AI23" s="28"/>
      <c r="AJ23" s="28"/>
      <c r="AK23" s="28"/>
      <c r="AL23" s="28"/>
      <c r="AM23" s="28"/>
      <c r="AN23" s="28"/>
      <c r="AO23" s="28"/>
      <c r="AP23" s="28"/>
      <c r="AQ23" s="28"/>
      <c r="AR23" s="28"/>
      <c r="AS23" s="28"/>
    </row>
    <row r="24" spans="1:45" s="2" customFormat="1" ht="21" customHeight="1" x14ac:dyDescent="0.15">
      <c r="A24" s="23"/>
      <c r="B24" s="2037"/>
      <c r="C24" s="2004"/>
      <c r="D24" s="2004"/>
      <c r="E24" s="2004"/>
      <c r="F24" s="1855"/>
      <c r="G24" s="1856"/>
      <c r="H24" s="1156"/>
      <c r="I24" s="2095" t="str">
        <f>IF(C24="","",ROUNDDOWN((INT(C24)*F24/10),0))</f>
        <v/>
      </c>
      <c r="J24" s="2095"/>
      <c r="K24" s="2095"/>
      <c r="L24" s="2095"/>
      <c r="N24" s="1210"/>
      <c r="O24" s="1823"/>
      <c r="P24" s="1823"/>
      <c r="Q24" s="1823"/>
      <c r="R24" s="1823"/>
      <c r="S24" s="1823"/>
      <c r="T24" s="1823"/>
      <c r="U24" s="1823"/>
      <c r="V24" s="1823"/>
      <c r="W24" s="1824"/>
      <c r="Y24" s="28"/>
      <c r="Z24" s="28"/>
      <c r="AA24" s="1141"/>
      <c r="AB24" s="1141"/>
      <c r="AC24" s="668"/>
      <c r="AD24" s="28"/>
      <c r="AE24" s="28"/>
      <c r="AF24" s="28"/>
      <c r="AG24" s="28"/>
      <c r="AH24" s="28"/>
      <c r="AI24" s="28"/>
      <c r="AJ24" s="28"/>
      <c r="AK24" s="28"/>
      <c r="AL24" s="28"/>
      <c r="AM24" s="28"/>
      <c r="AN24" s="28"/>
      <c r="AO24" s="28"/>
      <c r="AP24" s="28"/>
      <c r="AQ24" s="28"/>
      <c r="AR24" s="28"/>
      <c r="AS24" s="28"/>
    </row>
    <row r="25" spans="1:45" s="2" customFormat="1" ht="5.25" customHeight="1" x14ac:dyDescent="0.15">
      <c r="A25" s="23"/>
      <c r="B25" s="2037"/>
      <c r="C25" s="1837"/>
      <c r="D25" s="1838"/>
      <c r="E25" s="1839"/>
      <c r="F25" s="2020"/>
      <c r="G25" s="2021"/>
      <c r="H25" s="1916" t="s">
        <v>65</v>
      </c>
      <c r="I25" s="2000" t="str">
        <f>IF(C25="","",ROUNDDOWN((INT(C25)*F25/10),0))</f>
        <v/>
      </c>
      <c r="J25" s="2001"/>
      <c r="K25" s="2001"/>
      <c r="L25" s="2002"/>
      <c r="N25" s="1210"/>
      <c r="O25" s="43"/>
      <c r="P25" s="43"/>
      <c r="Q25" s="43"/>
      <c r="R25" s="43"/>
      <c r="S25" s="43"/>
      <c r="T25" s="43"/>
      <c r="U25" s="43"/>
      <c r="V25" s="43"/>
      <c r="W25" s="1211"/>
      <c r="Y25" s="28"/>
      <c r="Z25" s="28"/>
      <c r="AA25" s="1142"/>
      <c r="AB25" s="1142"/>
      <c r="AC25" s="668"/>
      <c r="AD25" s="28"/>
      <c r="AE25" s="28"/>
      <c r="AF25" s="28"/>
      <c r="AG25" s="28"/>
      <c r="AH25" s="28"/>
      <c r="AI25" s="28"/>
      <c r="AJ25" s="28"/>
      <c r="AK25" s="28"/>
      <c r="AL25" s="28"/>
      <c r="AM25" s="28"/>
      <c r="AN25" s="28"/>
      <c r="AO25" s="28"/>
      <c r="AP25" s="28"/>
      <c r="AQ25" s="28"/>
      <c r="AR25" s="28"/>
      <c r="AS25" s="28"/>
    </row>
    <row r="26" spans="1:45" s="2" customFormat="1" ht="15.75" customHeight="1" x14ac:dyDescent="0.15">
      <c r="A26" s="23"/>
      <c r="B26" s="1876"/>
      <c r="C26" s="1840"/>
      <c r="D26" s="1841"/>
      <c r="E26" s="1842"/>
      <c r="F26" s="2022"/>
      <c r="G26" s="2023"/>
      <c r="H26" s="1999"/>
      <c r="I26" s="1957"/>
      <c r="J26" s="1958"/>
      <c r="K26" s="1958"/>
      <c r="L26" s="1959"/>
      <c r="N26" s="1822" t="s">
        <v>4752</v>
      </c>
      <c r="O26" s="1823"/>
      <c r="P26" s="1823"/>
      <c r="Q26" s="1843"/>
      <c r="R26" s="29"/>
      <c r="S26" s="1823" t="s">
        <v>4743</v>
      </c>
      <c r="T26" s="1823"/>
      <c r="U26" s="1823"/>
      <c r="V26" s="1843"/>
      <c r="W26" s="1211"/>
      <c r="Y26" s="28"/>
      <c r="Z26" s="28"/>
      <c r="AA26" s="1142"/>
      <c r="AB26" s="1142"/>
      <c r="AC26" s="668"/>
      <c r="AD26" s="28"/>
      <c r="AE26" s="28"/>
      <c r="AF26" s="28"/>
      <c r="AG26" s="28"/>
      <c r="AH26" s="28"/>
      <c r="AI26" s="28"/>
      <c r="AJ26" s="28"/>
      <c r="AK26" s="28"/>
      <c r="AL26" s="28"/>
      <c r="AM26" s="28"/>
      <c r="AN26" s="28"/>
      <c r="AO26" s="28"/>
      <c r="AP26" s="28"/>
      <c r="AQ26" s="28"/>
      <c r="AR26" s="28"/>
      <c r="AS26" s="28"/>
    </row>
    <row r="27" spans="1:45" s="2" customFormat="1" ht="5.25" customHeight="1" x14ac:dyDescent="0.15">
      <c r="A27" s="23"/>
      <c r="B27" s="1875" t="s">
        <v>66</v>
      </c>
      <c r="C27" s="1852"/>
      <c r="D27" s="1853"/>
      <c r="E27" s="1854"/>
      <c r="F27" s="1855"/>
      <c r="G27" s="1856"/>
      <c r="H27" s="1915"/>
      <c r="I27" s="1917" t="str">
        <f>IF(C27="","",ROUNDDOWN((INT(C27)*F27/10),0))</f>
        <v/>
      </c>
      <c r="J27" s="1918"/>
      <c r="K27" s="1918"/>
      <c r="L27" s="1919"/>
      <c r="N27" s="1822"/>
      <c r="O27" s="1823"/>
      <c r="P27" s="1823"/>
      <c r="Q27" s="1844"/>
      <c r="R27" s="43"/>
      <c r="S27" s="1823"/>
      <c r="T27" s="1823"/>
      <c r="U27" s="1823"/>
      <c r="V27" s="1844"/>
      <c r="W27" s="1211"/>
      <c r="Y27" s="28"/>
      <c r="Z27" s="28"/>
      <c r="AA27" s="1142"/>
      <c r="AB27" s="1142"/>
      <c r="AC27" s="668"/>
      <c r="AD27" s="28"/>
      <c r="AE27" s="28"/>
      <c r="AF27" s="28"/>
      <c r="AG27" s="28"/>
      <c r="AH27" s="28"/>
      <c r="AI27" s="28"/>
      <c r="AJ27" s="28"/>
      <c r="AK27" s="28"/>
      <c r="AL27" s="28"/>
      <c r="AM27" s="28"/>
      <c r="AN27" s="28"/>
      <c r="AO27" s="28"/>
      <c r="AP27" s="28"/>
      <c r="AQ27" s="28"/>
      <c r="AR27" s="28"/>
      <c r="AS27" s="28"/>
    </row>
    <row r="28" spans="1:45" s="2" customFormat="1" ht="6" customHeight="1" x14ac:dyDescent="0.15">
      <c r="A28" s="23"/>
      <c r="B28" s="2037"/>
      <c r="C28" s="1837"/>
      <c r="D28" s="1838"/>
      <c r="E28" s="1839"/>
      <c r="F28" s="1857"/>
      <c r="G28" s="1858"/>
      <c r="H28" s="1916"/>
      <c r="I28" s="1920"/>
      <c r="J28" s="1921"/>
      <c r="K28" s="1921"/>
      <c r="L28" s="1922"/>
      <c r="N28" s="1251"/>
      <c r="Q28" s="1249"/>
      <c r="W28" s="857"/>
      <c r="Y28" s="28"/>
      <c r="Z28" s="28"/>
      <c r="AA28" s="1141"/>
      <c r="AB28" s="1141"/>
      <c r="AC28" s="668"/>
      <c r="AD28" s="28"/>
      <c r="AE28" s="28"/>
      <c r="AF28" s="28"/>
      <c r="AG28" s="28"/>
      <c r="AH28" s="28"/>
      <c r="AI28" s="28"/>
      <c r="AJ28" s="28"/>
      <c r="AK28" s="28"/>
      <c r="AL28" s="28"/>
      <c r="AM28" s="28"/>
      <c r="AN28" s="28"/>
      <c r="AO28" s="28"/>
      <c r="AP28" s="28"/>
      <c r="AQ28" s="28"/>
      <c r="AR28" s="28"/>
      <c r="AS28" s="28"/>
    </row>
    <row r="29" spans="1:45" s="2" customFormat="1" ht="9" customHeight="1" x14ac:dyDescent="0.15">
      <c r="B29" s="2037"/>
      <c r="C29" s="1837"/>
      <c r="D29" s="1838"/>
      <c r="E29" s="1839"/>
      <c r="F29" s="1857"/>
      <c r="G29" s="1858"/>
      <c r="H29" s="1916"/>
      <c r="I29" s="1920"/>
      <c r="J29" s="1921"/>
      <c r="K29" s="1921"/>
      <c r="L29" s="1922"/>
      <c r="N29" s="1822" t="s">
        <v>4744</v>
      </c>
      <c r="O29" s="1823"/>
      <c r="P29" s="1823"/>
      <c r="Q29" s="1835"/>
      <c r="S29" s="1823" t="s">
        <v>4742</v>
      </c>
      <c r="T29" s="1823"/>
      <c r="U29" s="1823"/>
      <c r="V29" s="1835"/>
      <c r="W29" s="857"/>
      <c r="Y29" s="28"/>
      <c r="Z29" s="28"/>
      <c r="AA29" s="1141"/>
      <c r="AB29" s="1141"/>
      <c r="AC29" s="668"/>
      <c r="AD29" s="28"/>
      <c r="AE29" s="28"/>
      <c r="AF29" s="28"/>
      <c r="AG29" s="28"/>
      <c r="AH29" s="28"/>
      <c r="AI29" s="28"/>
      <c r="AJ29" s="28"/>
      <c r="AK29" s="28"/>
      <c r="AL29" s="28"/>
      <c r="AM29" s="28"/>
      <c r="AN29" s="28"/>
      <c r="AO29" s="28"/>
      <c r="AP29" s="28"/>
      <c r="AQ29" s="28"/>
      <c r="AR29" s="28"/>
      <c r="AS29" s="28"/>
    </row>
    <row r="30" spans="1:45" s="2" customFormat="1" ht="11.25" customHeight="1" x14ac:dyDescent="0.15">
      <c r="B30" s="2037"/>
      <c r="C30" s="1837"/>
      <c r="D30" s="1838"/>
      <c r="E30" s="1839"/>
      <c r="F30" s="1850" t="str">
        <f>IF(Q26="○","1,440",IF(②のみ該当="○","900",IF(Q29="○","1,080",IF(V29="○","1,200",""))))</f>
        <v/>
      </c>
      <c r="G30" s="1851"/>
      <c r="H30" s="1916" t="s">
        <v>65</v>
      </c>
      <c r="I30" s="2000" t="str">
        <f>IF(C30="","",ROUNDDOWN((INT(C30)*F30/10),0))</f>
        <v/>
      </c>
      <c r="J30" s="2001"/>
      <c r="K30" s="2001"/>
      <c r="L30" s="2002"/>
      <c r="N30" s="1822"/>
      <c r="O30" s="1823"/>
      <c r="P30" s="1823"/>
      <c r="Q30" s="1836"/>
      <c r="S30" s="1823"/>
      <c r="T30" s="1823"/>
      <c r="U30" s="1823"/>
      <c r="V30" s="1836"/>
      <c r="W30" s="857"/>
      <c r="Y30" s="28"/>
      <c r="Z30" s="28"/>
      <c r="AA30" s="1141"/>
      <c r="AB30" s="1141"/>
      <c r="AC30" s="668"/>
      <c r="AD30" s="28"/>
      <c r="AE30" s="28"/>
      <c r="AF30" s="28"/>
      <c r="AG30" s="28"/>
      <c r="AH30" s="28"/>
      <c r="AI30" s="28"/>
      <c r="AJ30" s="28"/>
      <c r="AK30" s="28"/>
      <c r="AL30" s="28"/>
      <c r="AM30" s="28"/>
      <c r="AN30" s="28"/>
      <c r="AO30" s="28"/>
      <c r="AP30" s="28"/>
      <c r="AQ30" s="28"/>
      <c r="AR30" s="28"/>
      <c r="AS30" s="28"/>
    </row>
    <row r="31" spans="1:45" s="2" customFormat="1" ht="9.75" customHeight="1" x14ac:dyDescent="0.15">
      <c r="B31" s="1876"/>
      <c r="C31" s="1840"/>
      <c r="D31" s="1841"/>
      <c r="E31" s="1842"/>
      <c r="F31" s="1847"/>
      <c r="G31" s="1848"/>
      <c r="H31" s="1999"/>
      <c r="I31" s="1957"/>
      <c r="J31" s="1958"/>
      <c r="K31" s="1958"/>
      <c r="L31" s="1959"/>
      <c r="N31" s="1254"/>
      <c r="O31" s="1250"/>
      <c r="P31" s="1250"/>
      <c r="Q31" s="1363"/>
      <c r="R31" s="1255"/>
      <c r="S31" s="1833"/>
      <c r="T31" s="1833"/>
      <c r="U31" s="1833"/>
      <c r="V31" s="1363"/>
      <c r="W31" s="1256"/>
      <c r="X31" s="29"/>
      <c r="Y31" s="28"/>
      <c r="Z31" s="28"/>
      <c r="AA31" s="1142"/>
      <c r="AB31" s="1142"/>
      <c r="AC31" s="668"/>
      <c r="AD31" s="28"/>
      <c r="AE31" s="28"/>
      <c r="AF31" s="28"/>
      <c r="AG31" s="28"/>
      <c r="AH31" s="28"/>
      <c r="AI31" s="28"/>
      <c r="AJ31" s="28"/>
      <c r="AK31" s="28"/>
      <c r="AL31" s="28"/>
      <c r="AM31" s="28"/>
      <c r="AN31" s="28"/>
      <c r="AO31" s="28"/>
      <c r="AP31" s="28"/>
      <c r="AQ31" s="28"/>
      <c r="AR31" s="28"/>
      <c r="AS31" s="28"/>
    </row>
    <row r="32" spans="1:45" s="2" customFormat="1" ht="5.25" customHeight="1" x14ac:dyDescent="0.15">
      <c r="A32" s="23"/>
      <c r="B32" s="1817" t="s">
        <v>6911</v>
      </c>
      <c r="C32" s="2024"/>
      <c r="D32" s="2024"/>
      <c r="E32" s="2024"/>
      <c r="F32" s="2025"/>
      <c r="G32" s="2025"/>
      <c r="H32" s="1915" t="s">
        <v>65</v>
      </c>
      <c r="I32" s="1825" t="str">
        <f>IF(C32="","",ROUNDDOWN((INT(C32)*F32/10),0))</f>
        <v/>
      </c>
      <c r="J32" s="1826"/>
      <c r="K32" s="1826"/>
      <c r="L32" s="1827"/>
      <c r="N32" s="1243"/>
      <c r="O32" s="1243"/>
      <c r="P32" s="1243"/>
      <c r="Q32" s="1243"/>
      <c r="R32" s="1243"/>
      <c r="S32" s="1243"/>
      <c r="T32" s="1243"/>
      <c r="U32" s="1243"/>
      <c r="V32" s="1243"/>
      <c r="W32" s="1243"/>
      <c r="Y32" s="28"/>
      <c r="Z32" s="28"/>
      <c r="AA32" s="1141"/>
      <c r="AB32" s="1141"/>
      <c r="AC32" s="668"/>
      <c r="AD32" s="28"/>
      <c r="AE32" s="28"/>
      <c r="AF32" s="28"/>
      <c r="AG32" s="28"/>
      <c r="AH32" s="28"/>
      <c r="AI32" s="28"/>
      <c r="AJ32" s="28"/>
      <c r="AK32" s="28"/>
      <c r="AL32" s="28"/>
      <c r="AM32" s="28"/>
      <c r="AN32" s="28"/>
      <c r="AO32" s="28"/>
      <c r="AP32" s="28"/>
      <c r="AQ32" s="28"/>
      <c r="AR32" s="28"/>
      <c r="AS32" s="28"/>
    </row>
    <row r="33" spans="1:45" s="2" customFormat="1" ht="15.75" customHeight="1" x14ac:dyDescent="0.15">
      <c r="B33" s="1818"/>
      <c r="C33" s="2024"/>
      <c r="D33" s="2024"/>
      <c r="E33" s="2024"/>
      <c r="F33" s="2026"/>
      <c r="G33" s="2026"/>
      <c r="H33" s="1999"/>
      <c r="I33" s="1828"/>
      <c r="J33" s="1829"/>
      <c r="K33" s="1829"/>
      <c r="L33" s="1830"/>
      <c r="N33" s="1819" t="s">
        <v>6912</v>
      </c>
      <c r="O33" s="1820"/>
      <c r="P33" s="1820"/>
      <c r="Q33" s="1820"/>
      <c r="R33" s="1820"/>
      <c r="S33" s="1820"/>
      <c r="T33" s="1820"/>
      <c r="U33" s="1820"/>
      <c r="V33" s="1820"/>
      <c r="W33" s="1821"/>
      <c r="Y33" s="28"/>
      <c r="Z33" s="28"/>
      <c r="AA33" s="1141"/>
      <c r="AB33" s="1141"/>
      <c r="AC33" s="668"/>
      <c r="AD33" s="28"/>
      <c r="AE33" s="28"/>
      <c r="AF33" s="28"/>
      <c r="AG33" s="28"/>
      <c r="AH33" s="28"/>
      <c r="AI33" s="28"/>
      <c r="AJ33" s="28"/>
      <c r="AK33" s="28"/>
      <c r="AL33" s="28"/>
      <c r="AM33" s="28"/>
      <c r="AN33" s="28"/>
      <c r="AO33" s="28"/>
      <c r="AP33" s="28"/>
      <c r="AQ33" s="28"/>
      <c r="AR33" s="28"/>
      <c r="AS33" s="28"/>
    </row>
    <row r="34" spans="1:45" s="2" customFormat="1" ht="11.25" customHeight="1" x14ac:dyDescent="0.15">
      <c r="B34" s="1811" t="s">
        <v>387</v>
      </c>
      <c r="C34" s="1812"/>
      <c r="D34" s="1812"/>
      <c r="E34" s="1812"/>
      <c r="F34" s="1812"/>
      <c r="G34" s="1812"/>
      <c r="H34" s="1812"/>
      <c r="I34" s="1812"/>
      <c r="J34" s="1812"/>
      <c r="K34" s="1812"/>
      <c r="L34" s="1813"/>
      <c r="N34" s="1822"/>
      <c r="O34" s="1823"/>
      <c r="P34" s="1823"/>
      <c r="Q34" s="1823"/>
      <c r="R34" s="1823"/>
      <c r="S34" s="1823"/>
      <c r="T34" s="1823"/>
      <c r="U34" s="1823"/>
      <c r="V34" s="1823"/>
      <c r="W34" s="1824"/>
      <c r="X34" s="9"/>
      <c r="Y34" s="28"/>
      <c r="Z34" s="28"/>
      <c r="AA34" s="1141"/>
      <c r="AB34" s="1141"/>
      <c r="AC34" s="668"/>
      <c r="AD34" s="28"/>
      <c r="AE34" s="28"/>
      <c r="AF34" s="28"/>
      <c r="AG34" s="28"/>
      <c r="AH34" s="28"/>
      <c r="AI34" s="28"/>
      <c r="AJ34" s="28"/>
      <c r="AK34" s="28"/>
      <c r="AL34" s="28"/>
      <c r="AM34" s="28"/>
      <c r="AN34" s="28"/>
      <c r="AO34" s="28"/>
      <c r="AP34" s="28"/>
      <c r="AQ34" s="28"/>
      <c r="AR34" s="28"/>
      <c r="AS34" s="28"/>
    </row>
    <row r="35" spans="1:45" s="2" customFormat="1" ht="9" customHeight="1" x14ac:dyDescent="0.15">
      <c r="B35" s="1814"/>
      <c r="C35" s="1815"/>
      <c r="D35" s="1815"/>
      <c r="E35" s="1815"/>
      <c r="F35" s="1815"/>
      <c r="G35" s="1815"/>
      <c r="H35" s="1815"/>
      <c r="I35" s="1815"/>
      <c r="J35" s="1815"/>
      <c r="K35" s="1815"/>
      <c r="L35" s="1816"/>
      <c r="N35" s="1822"/>
      <c r="O35" s="1823"/>
      <c r="P35" s="1823"/>
      <c r="Q35" s="1823"/>
      <c r="R35" s="1823"/>
      <c r="S35" s="1823"/>
      <c r="T35" s="1823"/>
      <c r="U35" s="1823"/>
      <c r="V35" s="1823"/>
      <c r="W35" s="1824"/>
      <c r="X35" s="500"/>
      <c r="Y35" s="28"/>
      <c r="Z35" s="28"/>
      <c r="AA35" s="28"/>
      <c r="AB35" s="28"/>
      <c r="AC35" s="28"/>
      <c r="AD35" s="28"/>
      <c r="AE35" s="28"/>
      <c r="AF35" s="28"/>
      <c r="AG35" s="28"/>
      <c r="AH35" s="28"/>
      <c r="AI35" s="28"/>
      <c r="AJ35" s="28"/>
      <c r="AK35" s="28"/>
      <c r="AL35" s="28"/>
      <c r="AM35" s="28"/>
      <c r="AN35" s="28"/>
      <c r="AO35" s="28"/>
      <c r="AP35" s="28"/>
      <c r="AQ35" s="28"/>
      <c r="AR35" s="28"/>
      <c r="AS35" s="28"/>
    </row>
    <row r="36" spans="1:45" s="2" customFormat="1" ht="21" customHeight="1" x14ac:dyDescent="0.15">
      <c r="B36" s="1690" t="s">
        <v>71</v>
      </c>
      <c r="C36" s="2008" t="str">
        <f>IF(AND(C22="",C24="",C28="",C32=""),"",INT(SUM(C22,C24,C28,C32,C34)))</f>
        <v/>
      </c>
      <c r="D36" s="2009"/>
      <c r="E36" s="2010"/>
      <c r="F36" s="2030"/>
      <c r="G36" s="2030"/>
      <c r="H36" s="2030"/>
      <c r="I36" s="1883" t="str">
        <f>IF(AND(I22="",I24="",I27="",I32=""),"",SUM(I22,I24,I27,I32,B34))</f>
        <v/>
      </c>
      <c r="J36" s="1884"/>
      <c r="K36" s="1884"/>
      <c r="L36" s="1885"/>
      <c r="N36" s="1822"/>
      <c r="O36" s="1823"/>
      <c r="P36" s="1823"/>
      <c r="Q36" s="1823"/>
      <c r="R36" s="1823"/>
      <c r="S36" s="1823"/>
      <c r="T36" s="1823"/>
      <c r="U36" s="1823"/>
      <c r="V36" s="1823"/>
      <c r="W36" s="1824"/>
      <c r="Y36" s="28"/>
      <c r="Z36" s="28"/>
      <c r="AA36" s="28"/>
      <c r="AB36" s="28"/>
      <c r="AC36" s="28"/>
      <c r="AD36" s="28"/>
      <c r="AE36" s="28"/>
      <c r="AF36" s="28"/>
      <c r="AG36" s="28"/>
      <c r="AH36" s="28"/>
      <c r="AI36" s="28"/>
      <c r="AJ36" s="28"/>
      <c r="AK36" s="28"/>
      <c r="AL36" s="28"/>
      <c r="AM36" s="28"/>
      <c r="AN36" s="28"/>
      <c r="AO36" s="28"/>
      <c r="AP36" s="28"/>
      <c r="AQ36" s="28"/>
      <c r="AR36" s="28"/>
      <c r="AS36" s="28"/>
    </row>
    <row r="37" spans="1:45" s="2" customFormat="1" ht="10.5" customHeight="1" x14ac:dyDescent="0.15">
      <c r="B37" s="1690"/>
      <c r="C37" s="2031">
        <f>SUM(C23,C25,C30,C32)</f>
        <v>0</v>
      </c>
      <c r="D37" s="2032"/>
      <c r="E37" s="2033"/>
      <c r="F37" s="2030"/>
      <c r="G37" s="2030"/>
      <c r="H37" s="2030"/>
      <c r="I37" s="2034">
        <f>SUM(I23,I25,I30,I32)</f>
        <v>0</v>
      </c>
      <c r="J37" s="2035"/>
      <c r="K37" s="2035"/>
      <c r="L37" s="2036"/>
      <c r="N37" s="1822"/>
      <c r="O37" s="1823"/>
      <c r="P37" s="1823"/>
      <c r="Q37" s="1823"/>
      <c r="R37" s="1823"/>
      <c r="S37" s="1823"/>
      <c r="T37" s="1823"/>
      <c r="U37" s="1823"/>
      <c r="V37" s="1823"/>
      <c r="W37" s="1824"/>
      <c r="Y37" s="28"/>
      <c r="Z37" s="28"/>
      <c r="AA37" s="28"/>
      <c r="AB37" s="28"/>
      <c r="AC37" s="28"/>
      <c r="AD37" s="28"/>
      <c r="AE37" s="28"/>
      <c r="AF37" s="28"/>
      <c r="AG37" s="28"/>
      <c r="AH37" s="28"/>
      <c r="AI37" s="28"/>
      <c r="AJ37" s="28"/>
      <c r="AK37" s="28"/>
      <c r="AL37" s="28"/>
      <c r="AM37" s="28"/>
      <c r="AN37" s="28"/>
      <c r="AO37" s="28"/>
      <c r="AP37" s="28"/>
      <c r="AQ37" s="28"/>
      <c r="AR37" s="28"/>
      <c r="AS37" s="28"/>
    </row>
    <row r="38" spans="1:45" s="2" customFormat="1" ht="11.25" customHeight="1" x14ac:dyDescent="0.15">
      <c r="B38" s="1690"/>
      <c r="C38" s="1972" t="e">
        <f>INT(SUM(C30,#REF!,C36))</f>
        <v>#REF!</v>
      </c>
      <c r="D38" s="1973"/>
      <c r="E38" s="1974"/>
      <c r="F38" s="2030"/>
      <c r="G38" s="2030"/>
      <c r="H38" s="2030"/>
      <c r="I38" s="1886" t="e">
        <f>SUM(I30,#REF!,I36)</f>
        <v>#REF!</v>
      </c>
      <c r="J38" s="1887"/>
      <c r="K38" s="1887"/>
      <c r="L38" s="1888"/>
      <c r="N38" s="1252"/>
      <c r="O38" s="1823" t="s">
        <v>4919</v>
      </c>
      <c r="P38" s="1823"/>
      <c r="Q38" s="1823"/>
      <c r="R38" s="1823"/>
      <c r="S38" s="1823"/>
      <c r="T38" s="1823"/>
      <c r="U38" s="1809" t="s">
        <v>58</v>
      </c>
      <c r="V38" s="1810" t="s">
        <v>6828</v>
      </c>
      <c r="W38" s="1253"/>
      <c r="Y38" s="28"/>
      <c r="Z38" s="28"/>
      <c r="AA38" s="28"/>
      <c r="AB38" s="28"/>
      <c r="AC38" s="28"/>
      <c r="AD38" s="28"/>
      <c r="AE38" s="28"/>
      <c r="AF38" s="28"/>
      <c r="AG38" s="28"/>
      <c r="AH38" s="28"/>
      <c r="AI38" s="28"/>
      <c r="AJ38" s="28"/>
      <c r="AK38" s="28"/>
      <c r="AL38" s="28"/>
      <c r="AM38" s="28"/>
      <c r="AN38" s="28"/>
      <c r="AO38" s="28"/>
      <c r="AP38" s="28"/>
      <c r="AQ38" s="28"/>
      <c r="AR38" s="28"/>
      <c r="AS38" s="28"/>
    </row>
    <row r="39" spans="1:45" s="2" customFormat="1" ht="3" customHeight="1" x14ac:dyDescent="0.15">
      <c r="B39" s="8"/>
      <c r="C39" s="1178"/>
      <c r="D39" s="1178"/>
      <c r="E39" s="1178"/>
      <c r="F39" s="1197"/>
      <c r="G39" s="1197"/>
      <c r="H39" s="1197"/>
      <c r="I39" s="1198"/>
      <c r="J39" s="1198"/>
      <c r="K39" s="1198"/>
      <c r="L39" s="1198"/>
      <c r="N39" s="1239"/>
      <c r="O39" s="1823"/>
      <c r="P39" s="1823"/>
      <c r="Q39" s="1823"/>
      <c r="R39" s="1823"/>
      <c r="S39" s="1823"/>
      <c r="T39" s="1823"/>
      <c r="U39" s="1809"/>
      <c r="V39" s="1810"/>
      <c r="W39" s="1240"/>
      <c r="Y39" s="28"/>
      <c r="Z39" s="28"/>
      <c r="AA39" s="28"/>
      <c r="AB39" s="28"/>
      <c r="AC39" s="28"/>
      <c r="AD39" s="28"/>
      <c r="AE39" s="28"/>
      <c r="AF39" s="28"/>
      <c r="AG39" s="28"/>
      <c r="AH39" s="28"/>
      <c r="AI39" s="28"/>
      <c r="AJ39" s="28"/>
      <c r="AK39" s="28"/>
      <c r="AL39" s="28"/>
      <c r="AM39" s="28"/>
      <c r="AN39" s="28"/>
      <c r="AO39" s="28"/>
      <c r="AP39" s="28"/>
      <c r="AQ39" s="28"/>
      <c r="AR39" s="28"/>
      <c r="AS39" s="28"/>
    </row>
    <row r="40" spans="1:45" s="2" customFormat="1" ht="7.5" customHeight="1" x14ac:dyDescent="0.15">
      <c r="B40" s="8"/>
      <c r="C40" s="859"/>
      <c r="D40" s="859"/>
      <c r="E40" s="859"/>
      <c r="F40" s="860"/>
      <c r="G40" s="860"/>
      <c r="H40" s="860"/>
      <c r="I40" s="26"/>
      <c r="J40" s="26"/>
      <c r="K40" s="26"/>
      <c r="L40" s="26"/>
      <c r="N40" s="1210"/>
      <c r="O40" s="1823"/>
      <c r="P40" s="1823"/>
      <c r="Q40" s="1823"/>
      <c r="R40" s="1823"/>
      <c r="S40" s="1823"/>
      <c r="T40" s="1823"/>
      <c r="U40" s="1809"/>
      <c r="V40" s="1810"/>
      <c r="W40" s="857"/>
      <c r="Y40" s="28"/>
      <c r="Z40" s="28"/>
      <c r="AA40" s="28"/>
      <c r="AB40" s="28"/>
      <c r="AC40" s="28"/>
      <c r="AD40" s="28"/>
      <c r="AE40" s="28"/>
      <c r="AF40" s="28"/>
      <c r="AG40" s="28"/>
      <c r="AH40" s="28"/>
      <c r="AI40" s="28"/>
      <c r="AJ40" s="28"/>
      <c r="AK40" s="28"/>
      <c r="AL40" s="28"/>
      <c r="AM40" s="28"/>
      <c r="AN40" s="28"/>
      <c r="AO40" s="28"/>
      <c r="AP40" s="28"/>
      <c r="AQ40" s="28"/>
      <c r="AR40" s="28"/>
      <c r="AS40" s="28"/>
    </row>
    <row r="41" spans="1:45" s="2" customFormat="1" ht="12" customHeight="1" x14ac:dyDescent="0.15">
      <c r="B41" s="8"/>
      <c r="C41" s="859"/>
      <c r="D41" s="859"/>
      <c r="E41" s="859"/>
      <c r="F41" s="860"/>
      <c r="G41" s="860"/>
      <c r="H41" s="860"/>
      <c r="I41" s="26"/>
      <c r="J41" s="26"/>
      <c r="K41" s="26"/>
      <c r="L41" s="26"/>
      <c r="N41" s="1212"/>
      <c r="O41" s="1213"/>
      <c r="P41" s="1213"/>
      <c r="Q41" s="1213"/>
      <c r="R41" s="1213"/>
      <c r="S41" s="1213"/>
      <c r="T41" s="1213"/>
      <c r="U41" s="1213"/>
      <c r="V41" s="1213"/>
      <c r="W41" s="858"/>
      <c r="AA41" s="24"/>
      <c r="AB41" s="24"/>
      <c r="AC41" s="24"/>
      <c r="AD41" s="24"/>
    </row>
    <row r="42" spans="1:45" ht="19.5" customHeight="1" x14ac:dyDescent="0.15">
      <c r="A42" s="20" t="s">
        <v>73</v>
      </c>
      <c r="C42" s="21"/>
      <c r="D42" s="21"/>
      <c r="E42" s="21"/>
      <c r="F42" s="21"/>
      <c r="G42" s="21"/>
      <c r="H42" s="21"/>
      <c r="I42" s="21"/>
      <c r="J42" s="21"/>
      <c r="K42" s="21"/>
      <c r="N42" s="861"/>
      <c r="O42" s="861"/>
      <c r="P42" s="861"/>
      <c r="Q42" s="861"/>
      <c r="R42" s="861"/>
      <c r="S42" s="861"/>
      <c r="T42" s="861"/>
      <c r="U42" s="861"/>
      <c r="V42" s="861"/>
      <c r="W42" s="861"/>
      <c r="AA42" s="413"/>
      <c r="AB42" s="413"/>
      <c r="AC42" s="413"/>
      <c r="AD42" s="413"/>
    </row>
    <row r="43" spans="1:45" s="2" customFormat="1" ht="22.5" customHeight="1" x14ac:dyDescent="0.15">
      <c r="B43" s="22" t="s">
        <v>60</v>
      </c>
      <c r="C43" s="1834" t="s">
        <v>61</v>
      </c>
      <c r="D43" s="1834"/>
      <c r="E43" s="1834"/>
      <c r="F43" s="1690" t="s">
        <v>62</v>
      </c>
      <c r="G43" s="1690"/>
      <c r="H43" s="1690"/>
      <c r="I43" s="1834" t="s">
        <v>74</v>
      </c>
      <c r="J43" s="1834"/>
      <c r="K43" s="1834"/>
      <c r="L43" s="1834"/>
      <c r="N43" s="1964" t="s">
        <v>6970</v>
      </c>
      <c r="O43" s="1965"/>
      <c r="P43" s="1965"/>
      <c r="Q43" s="1965"/>
      <c r="R43" s="1965"/>
      <c r="S43" s="1965"/>
      <c r="T43" s="1965"/>
      <c r="U43" s="1965"/>
      <c r="V43" s="1965"/>
      <c r="W43" s="1966"/>
      <c r="X43" s="28"/>
      <c r="Y43" s="28"/>
      <c r="Z43" s="28"/>
      <c r="AA43" s="29"/>
      <c r="AB43" s="29"/>
      <c r="AC43" s="29"/>
      <c r="AD43" s="1954"/>
      <c r="AE43" s="1954"/>
      <c r="AF43" s="1954"/>
      <c r="AG43" s="1954"/>
    </row>
    <row r="44" spans="1:45" s="2" customFormat="1" ht="19.5" customHeight="1" x14ac:dyDescent="0.15">
      <c r="A44" s="23"/>
      <c r="B44" s="1875" t="s">
        <v>34</v>
      </c>
      <c r="C44" s="2004"/>
      <c r="D44" s="2004"/>
      <c r="E44" s="2004"/>
      <c r="F44" s="1960"/>
      <c r="G44" s="1961"/>
      <c r="H44" s="1153"/>
      <c r="I44" s="1917" t="str">
        <f>IF(C44="","",ROUNDDOWN((INT(C44)*F44/10),0))</f>
        <v/>
      </c>
      <c r="J44" s="1918"/>
      <c r="K44" s="1918"/>
      <c r="L44" s="1919"/>
      <c r="N44" s="1967"/>
      <c r="O44" s="1968"/>
      <c r="P44" s="1968"/>
      <c r="Q44" s="1968"/>
      <c r="R44" s="1968"/>
      <c r="S44" s="1968"/>
      <c r="T44" s="1968"/>
      <c r="U44" s="1968"/>
      <c r="V44" s="1968"/>
      <c r="W44" s="1969"/>
      <c r="X44" s="500"/>
      <c r="AA44" s="29"/>
      <c r="AB44" s="29"/>
      <c r="AC44" s="29"/>
      <c r="AD44" s="1955"/>
      <c r="AE44" s="1955"/>
      <c r="AF44" s="955"/>
      <c r="AG44" s="955"/>
    </row>
    <row r="45" spans="1:45" s="2" customFormat="1" ht="20.25" customHeight="1" x14ac:dyDescent="0.15">
      <c r="A45" s="23"/>
      <c r="B45" s="1876"/>
      <c r="C45" s="1975"/>
      <c r="D45" s="1748"/>
      <c r="E45" s="1749"/>
      <c r="F45" s="1962" t="str">
        <f>IF(V54="○","4,400",IF(V55="○","3,666",IF(J4="○","1,000",IF(V45="○","4,400",IF(V47="○","3,666","")))))</f>
        <v/>
      </c>
      <c r="G45" s="1963"/>
      <c r="H45" s="1154" t="s">
        <v>65</v>
      </c>
      <c r="I45" s="1957" t="str">
        <f>IF(C45="","",ROUNDDOWN((INT(C45)*F45/10),0))</f>
        <v/>
      </c>
      <c r="J45" s="1958"/>
      <c r="K45" s="1958"/>
      <c r="L45" s="1959"/>
      <c r="N45" s="1227"/>
      <c r="O45" s="1823" t="s">
        <v>6902</v>
      </c>
      <c r="P45" s="1823"/>
      <c r="Q45" s="1823"/>
      <c r="R45" s="1823"/>
      <c r="S45" s="1823"/>
      <c r="T45" s="1823"/>
      <c r="U45" s="29" t="s">
        <v>58</v>
      </c>
      <c r="V45" s="1236"/>
      <c r="W45" s="1214"/>
      <c r="X45" s="500"/>
      <c r="AA45" s="29"/>
      <c r="AB45" s="29"/>
      <c r="AC45" s="29"/>
      <c r="AD45" s="1956"/>
      <c r="AE45" s="1956"/>
      <c r="AF45" s="955"/>
      <c r="AG45" s="955"/>
    </row>
    <row r="46" spans="1:45" s="2" customFormat="1" ht="19.5" customHeight="1" x14ac:dyDescent="0.15">
      <c r="A46" s="23"/>
      <c r="B46" s="1875" t="s">
        <v>66</v>
      </c>
      <c r="C46" s="2004"/>
      <c r="D46" s="2004"/>
      <c r="E46" s="2004"/>
      <c r="F46" s="1960"/>
      <c r="G46" s="1961"/>
      <c r="H46" s="1153"/>
      <c r="I46" s="1917" t="str">
        <f>IF(C46="","",ROUNDDOWN((INT(C46)*F46/10),0))</f>
        <v/>
      </c>
      <c r="J46" s="1918"/>
      <c r="K46" s="1918"/>
      <c r="L46" s="1919"/>
      <c r="N46" s="1200"/>
      <c r="O46" s="861"/>
      <c r="P46" s="861"/>
      <c r="Q46" s="861"/>
      <c r="R46" s="861"/>
      <c r="S46" s="861"/>
      <c r="T46" s="861"/>
      <c r="U46" s="29"/>
      <c r="V46" s="1364"/>
      <c r="W46" s="1199"/>
      <c r="X46" s="500"/>
      <c r="AD46" s="1955"/>
      <c r="AE46" s="1955"/>
      <c r="AF46" s="955"/>
      <c r="AG46" s="955"/>
    </row>
    <row r="47" spans="1:45" s="2" customFormat="1" ht="20.25" customHeight="1" x14ac:dyDescent="0.15">
      <c r="B47" s="1876"/>
      <c r="C47" s="1975"/>
      <c r="D47" s="1748"/>
      <c r="E47" s="1749"/>
      <c r="F47" s="1962" t="str">
        <f>IF(V54="○","2,000",IF(V55="○","1,666",IF(J4="○","1,000",IF(V45="○","2,000",IF(V47="○","1,666","")))))</f>
        <v/>
      </c>
      <c r="G47" s="1963"/>
      <c r="H47" s="1154" t="s">
        <v>65</v>
      </c>
      <c r="I47" s="1957" t="str">
        <f>IF(C47="","",ROUNDDOWN((INT(C47)*F47/10),0))</f>
        <v/>
      </c>
      <c r="J47" s="1958"/>
      <c r="K47" s="1958"/>
      <c r="L47" s="1959"/>
      <c r="N47" s="1201"/>
      <c r="O47" s="1823" t="s">
        <v>6903</v>
      </c>
      <c r="P47" s="1823"/>
      <c r="Q47" s="1823"/>
      <c r="R47" s="1823"/>
      <c r="S47" s="1823"/>
      <c r="T47" s="1823"/>
      <c r="U47" s="29" t="s">
        <v>58</v>
      </c>
      <c r="V47" s="1248"/>
      <c r="W47" s="1199"/>
      <c r="X47" s="500"/>
      <c r="AA47" s="11"/>
      <c r="AB47" s="11"/>
      <c r="AC47" s="11"/>
      <c r="AD47" s="1956"/>
      <c r="AE47" s="1956"/>
      <c r="AF47" s="955"/>
      <c r="AG47" s="955"/>
    </row>
    <row r="48" spans="1:45" s="2" customFormat="1" ht="8.25" customHeight="1" x14ac:dyDescent="0.15">
      <c r="B48" s="1889" t="s">
        <v>68</v>
      </c>
      <c r="C48" s="1891"/>
      <c r="D48" s="1891"/>
      <c r="E48" s="1891"/>
      <c r="F48" s="2086"/>
      <c r="G48" s="2087"/>
      <c r="H48" s="1153"/>
      <c r="I48" s="1894">
        <f t="shared" ref="I48" si="1">ROUNDDOWN((INT(C48)*F48/10),0)</f>
        <v>0</v>
      </c>
      <c r="J48" s="1894"/>
      <c r="K48" s="1894"/>
      <c r="L48" s="1894"/>
      <c r="N48" s="1225"/>
      <c r="O48" s="861"/>
      <c r="P48" s="861"/>
      <c r="Q48" s="861"/>
      <c r="R48" s="861"/>
      <c r="S48" s="861"/>
      <c r="T48" s="861"/>
      <c r="U48" s="29"/>
      <c r="V48" s="1173"/>
      <c r="W48" s="1226"/>
      <c r="X48" s="28"/>
      <c r="AA48" s="1143"/>
      <c r="AB48" s="1231"/>
      <c r="AC48" s="1245"/>
      <c r="AD48" s="1955"/>
      <c r="AE48" s="1955"/>
      <c r="AF48" s="955"/>
      <c r="AG48" s="955"/>
    </row>
    <row r="49" spans="1:33" s="2" customFormat="1" ht="12" customHeight="1" x14ac:dyDescent="0.15">
      <c r="B49" s="2003"/>
      <c r="C49" s="2088"/>
      <c r="D49" s="1738"/>
      <c r="E49" s="1739"/>
      <c r="F49" s="1962"/>
      <c r="G49" s="1963"/>
      <c r="H49" s="1154" t="s">
        <v>65</v>
      </c>
      <c r="I49" s="2089" t="str">
        <f>IF(C49="","",ROUNDDOWN((INT(C49)*F49/10),0))</f>
        <v/>
      </c>
      <c r="J49" s="2090"/>
      <c r="K49" s="2090"/>
      <c r="L49" s="2091"/>
      <c r="N49" s="1247"/>
      <c r="O49" s="1247"/>
      <c r="P49" s="1247"/>
      <c r="Q49" s="1247"/>
      <c r="R49" s="1247"/>
      <c r="S49" s="1247"/>
      <c r="T49" s="1247"/>
      <c r="U49" s="1173"/>
      <c r="V49" s="1173"/>
      <c r="W49" s="1247"/>
      <c r="X49" s="28"/>
      <c r="AA49" s="1142"/>
      <c r="AB49" s="1246"/>
      <c r="AC49" s="1245"/>
      <c r="AD49" s="1956"/>
      <c r="AE49" s="1956"/>
      <c r="AF49" s="955"/>
      <c r="AG49" s="955"/>
    </row>
    <row r="50" spans="1:33" s="2" customFormat="1" ht="11.25" customHeight="1" x14ac:dyDescent="0.15">
      <c r="B50" s="1909" t="s">
        <v>69</v>
      </c>
      <c r="C50" s="1910"/>
      <c r="D50" s="1910"/>
      <c r="E50" s="1910"/>
      <c r="F50" s="1910"/>
      <c r="G50" s="1910"/>
      <c r="H50" s="1910"/>
      <c r="I50" s="1910"/>
      <c r="J50" s="1910"/>
      <c r="K50" s="1910"/>
      <c r="L50" s="1911"/>
      <c r="N50" s="2136" t="s">
        <v>6967</v>
      </c>
      <c r="O50" s="2137"/>
      <c r="P50" s="2137"/>
      <c r="Q50" s="2137"/>
      <c r="R50" s="2137"/>
      <c r="S50" s="2137"/>
      <c r="T50" s="2137"/>
      <c r="U50" s="2137"/>
      <c r="V50" s="2137"/>
      <c r="W50" s="2138"/>
      <c r="X50" s="28"/>
      <c r="AA50" s="1143"/>
      <c r="AB50" s="1231"/>
      <c r="AC50" s="1245"/>
    </row>
    <row r="51" spans="1:33" s="2" customFormat="1" ht="9" customHeight="1" x14ac:dyDescent="0.15">
      <c r="B51" s="2005"/>
      <c r="C51" s="2006"/>
      <c r="D51" s="2006"/>
      <c r="E51" s="2006"/>
      <c r="F51" s="2006"/>
      <c r="G51" s="2006"/>
      <c r="H51" s="2006"/>
      <c r="I51" s="2006"/>
      <c r="J51" s="2006"/>
      <c r="K51" s="2006"/>
      <c r="L51" s="2007"/>
      <c r="N51" s="2139"/>
      <c r="O51" s="2140"/>
      <c r="P51" s="2140"/>
      <c r="Q51" s="2140"/>
      <c r="R51" s="2140"/>
      <c r="S51" s="2140"/>
      <c r="T51" s="2140"/>
      <c r="U51" s="2140"/>
      <c r="V51" s="2140"/>
      <c r="W51" s="2141"/>
      <c r="X51" s="28"/>
      <c r="AA51" s="1143"/>
      <c r="AB51" s="1231"/>
      <c r="AC51" s="1245"/>
    </row>
    <row r="52" spans="1:33" s="2" customFormat="1" ht="20.25" customHeight="1" x14ac:dyDescent="0.15">
      <c r="B52" s="1875" t="s">
        <v>71</v>
      </c>
      <c r="C52" s="2008" t="str">
        <f>IF(AND(C44="",C46=""),"",INT(SUM(C44,C46,C48)))</f>
        <v/>
      </c>
      <c r="D52" s="2009"/>
      <c r="E52" s="2010"/>
      <c r="F52" s="2011"/>
      <c r="G52" s="2012"/>
      <c r="H52" s="2013"/>
      <c r="I52" s="2017" t="str">
        <f>IF(AND(I44="",I46=""),"",SUM(I44,I46,I48))</f>
        <v/>
      </c>
      <c r="J52" s="2018"/>
      <c r="K52" s="2018"/>
      <c r="L52" s="2019"/>
      <c r="N52" s="2139"/>
      <c r="O52" s="2140"/>
      <c r="P52" s="2140"/>
      <c r="Q52" s="2140"/>
      <c r="R52" s="2140"/>
      <c r="S52" s="2140"/>
      <c r="T52" s="2140"/>
      <c r="U52" s="2140"/>
      <c r="V52" s="2140"/>
      <c r="W52" s="2141"/>
      <c r="X52" s="28"/>
      <c r="AA52" s="1142"/>
      <c r="AB52" s="1246"/>
      <c r="AC52" s="955"/>
    </row>
    <row r="53" spans="1:33" s="2" customFormat="1" ht="20.25" customHeight="1" x14ac:dyDescent="0.15">
      <c r="B53" s="1876"/>
      <c r="C53" s="1972">
        <f>INT(SUM(C45,C47,C49))</f>
        <v>0</v>
      </c>
      <c r="D53" s="1973"/>
      <c r="E53" s="1974"/>
      <c r="F53" s="2014"/>
      <c r="G53" s="2015"/>
      <c r="H53" s="2016"/>
      <c r="I53" s="2027">
        <f>SUM(I45,I47,I49)</f>
        <v>0</v>
      </c>
      <c r="J53" s="2028"/>
      <c r="K53" s="2028"/>
      <c r="L53" s="2029"/>
      <c r="N53" s="2139" t="s">
        <v>6971</v>
      </c>
      <c r="O53" s="2140"/>
      <c r="P53" s="2140"/>
      <c r="Q53" s="2140"/>
      <c r="R53" s="2140"/>
      <c r="S53" s="2140"/>
      <c r="T53" s="2140"/>
      <c r="U53" s="2140"/>
      <c r="V53" s="2140"/>
      <c r="W53" s="2141"/>
      <c r="AA53" s="1143"/>
      <c r="AB53" s="1231"/>
      <c r="AC53" s="955"/>
    </row>
    <row r="54" spans="1:33" s="2" customFormat="1" ht="20.25" customHeight="1" x14ac:dyDescent="0.15">
      <c r="B54" s="1875" t="s">
        <v>6812</v>
      </c>
      <c r="C54" s="2045"/>
      <c r="D54" s="2046"/>
      <c r="E54" s="2047"/>
      <c r="F54" s="1877"/>
      <c r="G54" s="1878"/>
      <c r="H54" s="1879"/>
      <c r="I54" s="1883" t="str">
        <f>IF(I52="","",IF(J4="",IF(I52&gt;2000000,2000000,I52),I52))</f>
        <v/>
      </c>
      <c r="J54" s="1884"/>
      <c r="K54" s="1884"/>
      <c r="L54" s="1885"/>
      <c r="N54" s="1951" t="s">
        <v>6966</v>
      </c>
      <c r="O54" s="1823"/>
      <c r="P54" s="1823"/>
      <c r="Q54" s="1823"/>
      <c r="R54" s="1823"/>
      <c r="S54" s="1823"/>
      <c r="T54" s="1823"/>
      <c r="U54" s="43" t="s">
        <v>58</v>
      </c>
      <c r="V54" s="1322"/>
      <c r="W54" s="1323"/>
      <c r="AA54" s="1142"/>
      <c r="AB54" s="1142"/>
      <c r="AC54" s="571"/>
    </row>
    <row r="55" spans="1:33" s="2" customFormat="1" ht="20.25" customHeight="1" x14ac:dyDescent="0.15">
      <c r="B55" s="1876"/>
      <c r="C55" s="2048"/>
      <c r="D55" s="2049"/>
      <c r="E55" s="2050"/>
      <c r="F55" s="1880"/>
      <c r="G55" s="1881"/>
      <c r="H55" s="1882"/>
      <c r="I55" s="1886">
        <f>IF(J4="",IF(I53&gt;2000000,2000000,I53),I53)</f>
        <v>0</v>
      </c>
      <c r="J55" s="1887"/>
      <c r="K55" s="1887"/>
      <c r="L55" s="1888"/>
      <c r="N55" s="1951" t="s">
        <v>6965</v>
      </c>
      <c r="O55" s="1823"/>
      <c r="P55" s="1823"/>
      <c r="Q55" s="1823"/>
      <c r="R55" s="1823"/>
      <c r="S55" s="1823"/>
      <c r="T55" s="1823"/>
      <c r="U55" s="43" t="s">
        <v>58</v>
      </c>
      <c r="V55" s="1322"/>
      <c r="W55" s="1323"/>
      <c r="AA55" s="667"/>
      <c r="AB55" s="667"/>
      <c r="AC55" s="571"/>
    </row>
    <row r="56" spans="1:33" s="2" customFormat="1" ht="4.5" customHeight="1" x14ac:dyDescent="0.15">
      <c r="B56" s="8"/>
      <c r="C56" s="1324"/>
      <c r="D56" s="1324"/>
      <c r="E56" s="1324"/>
      <c r="F56" s="1325"/>
      <c r="G56" s="1325"/>
      <c r="H56" s="1325"/>
      <c r="I56" s="1198"/>
      <c r="J56" s="1198"/>
      <c r="K56" s="1198"/>
      <c r="L56" s="1198"/>
      <c r="N56" s="1326"/>
      <c r="O56" s="1327"/>
      <c r="P56" s="1327"/>
      <c r="Q56" s="1327"/>
      <c r="R56" s="1327"/>
      <c r="S56" s="1327"/>
      <c r="T56" s="1327"/>
      <c r="U56" s="1328"/>
      <c r="V56" s="1328"/>
      <c r="W56" s="1329"/>
      <c r="AA56" s="667"/>
      <c r="AB56" s="667"/>
      <c r="AC56" s="571"/>
    </row>
    <row r="57" spans="1:33" s="2" customFormat="1" ht="6" customHeight="1" x14ac:dyDescent="0.15">
      <c r="B57" s="8"/>
      <c r="C57" s="859"/>
      <c r="D57" s="859"/>
      <c r="E57" s="859"/>
      <c r="F57" s="860"/>
      <c r="G57" s="860"/>
      <c r="H57" s="860"/>
      <c r="I57" s="26"/>
      <c r="J57" s="26"/>
      <c r="K57" s="26"/>
      <c r="L57" s="26"/>
      <c r="N57" s="1865"/>
      <c r="O57" s="1865"/>
      <c r="P57" s="1865"/>
      <c r="Q57" s="1865"/>
      <c r="R57" s="1865"/>
      <c r="S57" s="1991"/>
      <c r="T57" s="1991"/>
      <c r="U57" s="1991"/>
      <c r="V57" s="1991"/>
      <c r="AA57" s="667"/>
      <c r="AB57" s="667"/>
      <c r="AC57" s="571"/>
    </row>
    <row r="58" spans="1:33" s="2" customFormat="1" ht="19.5" customHeight="1" x14ac:dyDescent="0.15">
      <c r="A58" s="822" t="s">
        <v>4748</v>
      </c>
      <c r="O58" s="11"/>
      <c r="P58" s="11"/>
      <c r="Q58" s="11"/>
      <c r="R58" s="11"/>
      <c r="S58" s="11"/>
      <c r="T58" s="11"/>
      <c r="U58" s="11"/>
      <c r="V58" s="11"/>
      <c r="W58" s="11"/>
      <c r="X58" s="11"/>
    </row>
    <row r="59" spans="1:33" s="2" customFormat="1" ht="18.75" customHeight="1" x14ac:dyDescent="0.15">
      <c r="B59" s="830"/>
      <c r="C59" s="831"/>
      <c r="D59" s="831"/>
      <c r="E59" s="1603" t="s">
        <v>75</v>
      </c>
      <c r="F59" s="2142"/>
      <c r="G59" s="2142"/>
      <c r="H59" s="2142"/>
      <c r="I59" s="1604"/>
      <c r="J59" s="1603" t="s">
        <v>76</v>
      </c>
      <c r="K59" s="2142"/>
      <c r="L59" s="2142"/>
      <c r="M59" s="2142"/>
      <c r="N59" s="1604"/>
      <c r="O59" s="1714" t="s">
        <v>4642</v>
      </c>
      <c r="P59" s="2098"/>
      <c r="Q59" s="2098"/>
      <c r="R59" s="2098"/>
      <c r="S59" s="1715"/>
      <c r="T59" s="1943" t="s">
        <v>4643</v>
      </c>
      <c r="U59" s="1944"/>
      <c r="V59" s="1944"/>
      <c r="W59" s="11"/>
      <c r="X59" s="11"/>
    </row>
    <row r="60" spans="1:33" s="2" customFormat="1" ht="25.5" customHeight="1" x14ac:dyDescent="0.15">
      <c r="B60" s="2143" t="s">
        <v>77</v>
      </c>
      <c r="C60" s="2144"/>
      <c r="D60" s="2145"/>
      <c r="E60" s="862"/>
      <c r="F60" s="863" t="s">
        <v>389</v>
      </c>
      <c r="G60" s="938"/>
      <c r="H60" s="211" t="s">
        <v>78</v>
      </c>
      <c r="I60" s="211"/>
      <c r="J60" s="862"/>
      <c r="K60" s="863" t="s">
        <v>389</v>
      </c>
      <c r="L60" s="938"/>
      <c r="M60" s="211" t="s">
        <v>78</v>
      </c>
      <c r="N60" s="864"/>
      <c r="O60" s="608"/>
      <c r="P60" s="593" t="s">
        <v>389</v>
      </c>
      <c r="Q60" s="937"/>
      <c r="R60" s="590" t="s">
        <v>78</v>
      </c>
      <c r="S60" s="865"/>
      <c r="T60" s="1943"/>
      <c r="U60" s="1944"/>
      <c r="V60" s="1944"/>
      <c r="W60" s="11"/>
      <c r="X60" s="11"/>
    </row>
    <row r="61" spans="1:33" s="2" customFormat="1" ht="10.5" customHeight="1" x14ac:dyDescent="0.15">
      <c r="B61" s="3"/>
      <c r="C61" s="3"/>
      <c r="D61" s="3"/>
      <c r="F61" s="866"/>
      <c r="G61" s="224"/>
      <c r="K61" s="866"/>
      <c r="L61" s="224"/>
      <c r="O61" s="29"/>
      <c r="P61" s="29"/>
      <c r="Q61" s="29"/>
      <c r="R61" s="29"/>
      <c r="S61" s="29"/>
      <c r="T61" s="29"/>
      <c r="U61" s="29"/>
      <c r="V61" s="29"/>
      <c r="W61" s="11"/>
      <c r="X61" s="11"/>
    </row>
    <row r="62" spans="1:33" s="2" customFormat="1" ht="18" customHeight="1" x14ac:dyDescent="0.15">
      <c r="B62" s="867" t="s">
        <v>79</v>
      </c>
      <c r="C62" s="868"/>
      <c r="D62" s="868"/>
      <c r="E62" s="868"/>
      <c r="F62" s="869"/>
      <c r="G62" s="869"/>
      <c r="H62" s="869"/>
      <c r="I62" s="869"/>
      <c r="J62" s="869"/>
      <c r="K62" s="870"/>
      <c r="L62" s="870"/>
      <c r="M62" s="870"/>
      <c r="N62" s="871"/>
      <c r="O62" s="871"/>
      <c r="P62" s="871"/>
      <c r="Q62" s="871"/>
      <c r="R62" s="871"/>
      <c r="S62" s="871"/>
      <c r="T62" s="871"/>
      <c r="U62" s="871"/>
      <c r="V62" s="872"/>
    </row>
    <row r="63" spans="1:33" s="2" customFormat="1" ht="21" customHeight="1" x14ac:dyDescent="0.15">
      <c r="B63" s="873" t="s">
        <v>80</v>
      </c>
      <c r="E63" s="2146">
        <v>0</v>
      </c>
      <c r="F63" s="2146"/>
      <c r="G63" s="2146"/>
      <c r="H63" s="230"/>
      <c r="I63" s="230"/>
      <c r="J63" s="230"/>
      <c r="V63" s="874"/>
      <c r="W63" s="32"/>
      <c r="X63" s="32"/>
      <c r="Y63" s="32"/>
      <c r="Z63" s="32"/>
      <c r="AA63" s="32"/>
      <c r="AB63" s="32"/>
      <c r="AC63" s="32"/>
    </row>
    <row r="64" spans="1:33" s="2" customFormat="1" ht="6.75" customHeight="1" x14ac:dyDescent="0.15">
      <c r="B64" s="873"/>
      <c r="E64" s="875"/>
      <c r="F64" s="230"/>
      <c r="G64" s="230"/>
      <c r="H64" s="230"/>
      <c r="I64" s="230"/>
      <c r="J64" s="230"/>
      <c r="V64" s="874"/>
      <c r="W64" s="32"/>
      <c r="X64" s="32"/>
      <c r="Y64" s="32"/>
      <c r="Z64" s="32"/>
      <c r="AA64" s="32"/>
      <c r="AB64" s="32"/>
      <c r="AC64" s="32"/>
    </row>
    <row r="65" spans="1:29" s="2" customFormat="1" ht="16.5" customHeight="1" x14ac:dyDescent="0.15">
      <c r="B65" s="873" t="s">
        <v>81</v>
      </c>
      <c r="E65" s="939"/>
      <c r="F65" s="4" t="s">
        <v>82</v>
      </c>
      <c r="I65" s="939"/>
      <c r="J65" s="2" t="s">
        <v>83</v>
      </c>
      <c r="M65" s="939"/>
      <c r="N65" s="2" t="s">
        <v>84</v>
      </c>
      <c r="Q65" s="939"/>
      <c r="R65" s="4" t="s">
        <v>85</v>
      </c>
      <c r="V65" s="874"/>
      <c r="W65" s="32"/>
      <c r="X65" s="32"/>
      <c r="Y65" s="32"/>
      <c r="Z65" s="32"/>
      <c r="AA65" s="32"/>
      <c r="AB65" s="32"/>
      <c r="AC65" s="32"/>
    </row>
    <row r="66" spans="1:29" s="2" customFormat="1" ht="6.75" customHeight="1" x14ac:dyDescent="0.15">
      <c r="B66" s="873"/>
      <c r="E66" s="876"/>
      <c r="F66" s="230"/>
      <c r="G66" s="230"/>
      <c r="H66" s="230"/>
      <c r="I66" s="230"/>
      <c r="J66" s="230"/>
      <c r="V66" s="874"/>
      <c r="W66" s="32"/>
      <c r="X66" s="32"/>
      <c r="Y66" s="32"/>
      <c r="Z66" s="32"/>
      <c r="AA66" s="32"/>
      <c r="AB66" s="32"/>
      <c r="AC66" s="32"/>
    </row>
    <row r="67" spans="1:29" s="2" customFormat="1" ht="16.5" customHeight="1" x14ac:dyDescent="0.15">
      <c r="B67" s="873" t="s">
        <v>390</v>
      </c>
      <c r="G67" s="939"/>
      <c r="H67" s="2" t="s">
        <v>86</v>
      </c>
      <c r="I67" s="3"/>
      <c r="J67" s="939"/>
      <c r="K67" s="2" t="s">
        <v>87</v>
      </c>
      <c r="M67" s="939"/>
      <c r="N67" s="2" t="s">
        <v>88</v>
      </c>
      <c r="P67" s="939"/>
      <c r="Q67" s="2" t="s">
        <v>89</v>
      </c>
      <c r="V67" s="874"/>
      <c r="W67" s="32"/>
      <c r="X67" s="32"/>
      <c r="Y67" s="32"/>
      <c r="Z67" s="32"/>
      <c r="AA67" s="32"/>
      <c r="AB67" s="32"/>
      <c r="AC67" s="32"/>
    </row>
    <row r="68" spans="1:29" s="2" customFormat="1" ht="6.75" customHeight="1" x14ac:dyDescent="0.15">
      <c r="B68" s="873"/>
      <c r="E68" s="230"/>
      <c r="F68" s="230"/>
      <c r="G68" s="230"/>
      <c r="I68" s="230"/>
      <c r="V68" s="874"/>
      <c r="W68" s="32"/>
      <c r="X68" s="32"/>
      <c r="Y68" s="32"/>
      <c r="Z68" s="32"/>
      <c r="AA68" s="32"/>
      <c r="AB68" s="32"/>
      <c r="AC68" s="32"/>
    </row>
    <row r="69" spans="1:29" ht="16.5" customHeight="1" x14ac:dyDescent="0.15">
      <c r="B69" s="873"/>
      <c r="C69" s="2"/>
      <c r="D69" s="2"/>
      <c r="E69" s="2"/>
      <c r="F69" s="2"/>
      <c r="G69" s="939"/>
      <c r="H69" s="2" t="s">
        <v>90</v>
      </c>
      <c r="I69" s="3"/>
      <c r="J69" s="939"/>
      <c r="K69" s="2" t="s">
        <v>91</v>
      </c>
      <c r="L69" s="2"/>
      <c r="M69" s="939"/>
      <c r="N69" s="2" t="s">
        <v>92</v>
      </c>
      <c r="O69" s="2"/>
      <c r="P69" s="939"/>
      <c r="Q69" s="2" t="s">
        <v>93</v>
      </c>
      <c r="R69" s="2"/>
      <c r="S69" s="2"/>
      <c r="T69" s="2"/>
      <c r="U69" s="2"/>
      <c r="V69" s="877"/>
    </row>
    <row r="70" spans="1:29" s="2" customFormat="1" ht="6.75" customHeight="1" x14ac:dyDescent="0.15">
      <c r="B70" s="873"/>
      <c r="E70" s="230"/>
      <c r="F70" s="230"/>
      <c r="G70" s="230"/>
      <c r="I70" s="230"/>
      <c r="V70" s="874"/>
      <c r="W70" s="32"/>
      <c r="X70" s="32"/>
      <c r="Y70" s="32"/>
      <c r="Z70" s="32"/>
      <c r="AA70" s="32"/>
      <c r="AB70" s="32"/>
      <c r="AC70" s="32"/>
    </row>
    <row r="71" spans="1:29" ht="16.5" customHeight="1" x14ac:dyDescent="0.15">
      <c r="B71" s="873" t="s">
        <v>397</v>
      </c>
      <c r="C71" s="2"/>
      <c r="D71" s="2"/>
      <c r="E71" s="2"/>
      <c r="F71" s="2"/>
      <c r="G71" s="939"/>
      <c r="H71" s="2"/>
      <c r="I71" s="2"/>
      <c r="J71" s="2"/>
      <c r="K71" s="2"/>
      <c r="L71" s="2"/>
      <c r="M71" s="2"/>
      <c r="N71" s="2"/>
      <c r="O71" s="2"/>
      <c r="P71" s="2"/>
      <c r="Q71" s="2"/>
      <c r="R71" s="2"/>
      <c r="S71" s="2"/>
      <c r="T71" s="2"/>
      <c r="U71" s="2"/>
      <c r="V71" s="877"/>
    </row>
    <row r="72" spans="1:29" s="2" customFormat="1" ht="6.75" customHeight="1" x14ac:dyDescent="0.15">
      <c r="B72" s="878"/>
      <c r="C72" s="32"/>
      <c r="D72" s="32"/>
      <c r="E72" s="879"/>
      <c r="F72" s="879"/>
      <c r="G72" s="879"/>
      <c r="H72" s="879"/>
      <c r="I72" s="879"/>
      <c r="J72" s="879"/>
      <c r="K72" s="32"/>
      <c r="L72" s="32"/>
      <c r="M72" s="32"/>
      <c r="N72" s="32"/>
      <c r="O72" s="32"/>
      <c r="P72" s="32"/>
      <c r="Q72" s="32"/>
      <c r="R72" s="32"/>
      <c r="S72" s="32"/>
      <c r="T72" s="32"/>
      <c r="U72" s="32"/>
      <c r="V72" s="874"/>
      <c r="W72" s="32"/>
      <c r="X72" s="32"/>
      <c r="Y72" s="32"/>
      <c r="Z72" s="32"/>
      <c r="AA72" s="32"/>
      <c r="AB72" s="32"/>
      <c r="AC72" s="32"/>
    </row>
    <row r="73" spans="1:29" ht="16.5" customHeight="1" x14ac:dyDescent="0.15">
      <c r="B73" s="880" t="s">
        <v>94</v>
      </c>
      <c r="C73" s="79"/>
      <c r="D73" s="79"/>
      <c r="E73" s="79"/>
      <c r="F73" s="79"/>
      <c r="V73" s="877"/>
    </row>
    <row r="74" spans="1:29" ht="30" customHeight="1" x14ac:dyDescent="0.15">
      <c r="B74" s="2147" t="s">
        <v>95</v>
      </c>
      <c r="C74" s="2148"/>
      <c r="D74" s="2149"/>
      <c r="E74" s="1987">
        <v>0</v>
      </c>
      <c r="F74" s="1988"/>
      <c r="G74" s="1989"/>
      <c r="H74" s="1984" t="s">
        <v>96</v>
      </c>
      <c r="I74" s="1985"/>
      <c r="J74" s="1986"/>
      <c r="K74" s="1987">
        <v>0</v>
      </c>
      <c r="L74" s="1988"/>
      <c r="M74" s="1989"/>
      <c r="P74" s="1985" t="s">
        <v>97</v>
      </c>
      <c r="Q74" s="1985"/>
      <c r="R74" s="1986"/>
      <c r="S74" s="1987">
        <v>0</v>
      </c>
      <c r="T74" s="1988"/>
      <c r="U74" s="1989"/>
      <c r="V74" s="877"/>
    </row>
    <row r="75" spans="1:29" ht="6.75" customHeight="1" x14ac:dyDescent="0.15">
      <c r="B75" s="881"/>
      <c r="C75" s="882"/>
      <c r="D75" s="882"/>
      <c r="E75" s="882"/>
      <c r="F75" s="882"/>
      <c r="G75" s="196"/>
      <c r="H75" s="883"/>
      <c r="I75" s="884"/>
      <c r="J75" s="884"/>
      <c r="K75" s="884"/>
      <c r="L75" s="196"/>
      <c r="M75" s="196"/>
      <c r="N75" s="883"/>
      <c r="O75" s="884"/>
      <c r="P75" s="884"/>
      <c r="Q75" s="884"/>
      <c r="R75" s="196"/>
      <c r="S75" s="196"/>
      <c r="T75" s="196"/>
      <c r="U75" s="196"/>
      <c r="V75" s="484"/>
    </row>
    <row r="76" spans="1:29" s="2" customFormat="1" ht="6.75" customHeight="1" x14ac:dyDescent="0.15">
      <c r="B76" s="3"/>
      <c r="C76" s="3"/>
      <c r="D76" s="3"/>
      <c r="F76" s="866"/>
      <c r="G76" s="224"/>
      <c r="K76" s="866"/>
      <c r="L76" s="224"/>
    </row>
    <row r="77" spans="1:29" s="33" customFormat="1" ht="21.75" customHeight="1" x14ac:dyDescent="0.45">
      <c r="A77" s="885" t="s">
        <v>98</v>
      </c>
      <c r="K77" s="886"/>
    </row>
    <row r="78" spans="1:29" s="33" customFormat="1" ht="18.75" customHeight="1" x14ac:dyDescent="0.45">
      <c r="A78" s="16" t="s">
        <v>4749</v>
      </c>
      <c r="K78" s="887" t="s">
        <v>4921</v>
      </c>
    </row>
    <row r="79" spans="1:29" ht="11.45" customHeight="1" x14ac:dyDescent="0.15">
      <c r="B79" s="1945" t="s">
        <v>431</v>
      </c>
      <c r="C79" s="1945"/>
      <c r="D79" s="1716" t="s">
        <v>99</v>
      </c>
      <c r="E79" s="1717"/>
      <c r="F79" s="1717"/>
      <c r="G79" s="1717"/>
      <c r="H79" s="1717"/>
      <c r="I79" s="1717"/>
      <c r="J79" s="1717"/>
      <c r="K79" s="1717"/>
      <c r="L79" s="1718"/>
      <c r="M79" s="2041" t="s">
        <v>879</v>
      </c>
      <c r="N79" s="409"/>
      <c r="O79" s="409"/>
      <c r="P79" s="409"/>
      <c r="Q79" s="409"/>
      <c r="R79" s="409"/>
      <c r="S79" s="409"/>
      <c r="T79" s="409"/>
      <c r="U79" s="409"/>
      <c r="V79" s="409"/>
      <c r="W79" s="409"/>
      <c r="X79" s="409"/>
      <c r="Y79" s="2"/>
      <c r="Z79" s="2"/>
    </row>
    <row r="80" spans="1:29" s="2" customFormat="1" ht="11.45" customHeight="1" x14ac:dyDescent="0.15">
      <c r="B80" s="1945"/>
      <c r="C80" s="1945"/>
      <c r="D80" s="1719"/>
      <c r="E80" s="1990"/>
      <c r="F80" s="1990"/>
      <c r="G80" s="1990"/>
      <c r="H80" s="1990"/>
      <c r="I80" s="1990"/>
      <c r="J80" s="1990"/>
      <c r="K80" s="1990"/>
      <c r="L80" s="1720"/>
      <c r="M80" s="2041"/>
      <c r="N80" s="410"/>
      <c r="O80" s="410"/>
      <c r="P80" s="410"/>
      <c r="Q80" s="410"/>
      <c r="R80" s="410"/>
      <c r="S80" s="411"/>
      <c r="T80" s="411"/>
      <c r="U80" s="411"/>
      <c r="V80" s="410"/>
      <c r="W80" s="410"/>
      <c r="X80" s="410"/>
    </row>
    <row r="81" spans="2:25" s="2" customFormat="1" ht="24.75" customHeight="1" x14ac:dyDescent="0.15">
      <c r="B81" s="1946" t="s">
        <v>101</v>
      </c>
      <c r="C81" s="1947"/>
      <c r="D81" s="1981" t="s">
        <v>102</v>
      </c>
      <c r="E81" s="1982"/>
      <c r="F81" s="1982"/>
      <c r="G81" s="1982"/>
      <c r="H81" s="1982"/>
      <c r="I81" s="1982"/>
      <c r="J81" s="1982"/>
      <c r="K81" s="1982"/>
      <c r="L81" s="1983"/>
      <c r="M81" s="939"/>
      <c r="N81" s="888" t="str">
        <f>IF(M81="○","","※必ず選択してください。")</f>
        <v>※必ず選択してください。</v>
      </c>
      <c r="O81" s="409"/>
      <c r="P81" s="409"/>
      <c r="Q81" s="409"/>
      <c r="R81" s="409"/>
      <c r="S81" s="411"/>
      <c r="T81" s="411"/>
      <c r="U81" s="411"/>
      <c r="V81" s="411"/>
      <c r="W81" s="411"/>
      <c r="X81" s="411"/>
    </row>
    <row r="82" spans="2:25" s="2" customFormat="1" ht="24.75" customHeight="1" x14ac:dyDescent="0.15">
      <c r="B82" s="1948"/>
      <c r="C82" s="1949"/>
      <c r="D82" s="1981" t="s">
        <v>103</v>
      </c>
      <c r="E82" s="1982"/>
      <c r="F82" s="1982"/>
      <c r="G82" s="1982"/>
      <c r="H82" s="1982"/>
      <c r="I82" s="1982"/>
      <c r="J82" s="1982"/>
      <c r="K82" s="1982"/>
      <c r="L82" s="1983"/>
      <c r="M82" s="941"/>
      <c r="N82" s="888" t="str">
        <f t="shared" ref="N82" si="2">IF(M82="○","","※必ず選択してください。")</f>
        <v>※必ず選択してください。</v>
      </c>
      <c r="O82" s="411"/>
      <c r="P82" s="411"/>
      <c r="Q82" s="411"/>
      <c r="R82" s="411"/>
      <c r="S82" s="411"/>
      <c r="T82" s="411"/>
      <c r="U82" s="411"/>
      <c r="V82" s="411"/>
      <c r="W82" s="411"/>
      <c r="X82" s="411"/>
    </row>
    <row r="83" spans="2:25" s="2" customFormat="1" ht="36" customHeight="1" x14ac:dyDescent="0.15">
      <c r="B83" s="2068" t="s">
        <v>104</v>
      </c>
      <c r="C83" s="2070"/>
      <c r="D83" s="1981" t="s">
        <v>400</v>
      </c>
      <c r="E83" s="1982"/>
      <c r="F83" s="1982"/>
      <c r="G83" s="1982"/>
      <c r="H83" s="1982"/>
      <c r="I83" s="1982"/>
      <c r="J83" s="1982"/>
      <c r="K83" s="1982"/>
      <c r="L83" s="1983"/>
      <c r="M83" s="1872"/>
      <c r="N83" s="1873"/>
      <c r="O83" s="1873"/>
      <c r="P83" s="1873"/>
      <c r="Q83" s="1873"/>
      <c r="R83" s="1873"/>
      <c r="S83" s="1873"/>
      <c r="T83" s="1874"/>
      <c r="U83" s="522"/>
      <c r="V83" s="522"/>
      <c r="W83" s="522"/>
      <c r="X83" s="522"/>
    </row>
    <row r="84" spans="2:25" s="2" customFormat="1" ht="24.75" customHeight="1" x14ac:dyDescent="0.15">
      <c r="B84" s="2042" t="s">
        <v>105</v>
      </c>
      <c r="C84" s="2042" t="s">
        <v>106</v>
      </c>
      <c r="D84" s="1978" t="s">
        <v>107</v>
      </c>
      <c r="E84" s="1979"/>
      <c r="F84" s="1979"/>
      <c r="G84" s="1979"/>
      <c r="H84" s="1979"/>
      <c r="I84" s="1979"/>
      <c r="J84" s="1979"/>
      <c r="K84" s="1979"/>
      <c r="L84" s="1980"/>
      <c r="M84" s="940"/>
      <c r="N84" s="411"/>
      <c r="O84" s="411"/>
      <c r="P84" s="411"/>
      <c r="Q84" s="411"/>
      <c r="R84" s="411"/>
      <c r="S84" s="411"/>
      <c r="T84" s="411"/>
      <c r="U84" s="1871" t="str">
        <f>IF(COUNTIF(M84:T100,"○")=0,"※4～16、101～104のうち該当する活動項目を全て選択してください。","")</f>
        <v>※4～16、101～104のうち該当する活動項目を全て選択してください。</v>
      </c>
      <c r="V84" s="1871"/>
      <c r="W84" s="1871"/>
      <c r="X84" s="1871"/>
      <c r="Y84" s="564"/>
    </row>
    <row r="85" spans="2:25" s="2" customFormat="1" ht="24.75" customHeight="1" x14ac:dyDescent="0.15">
      <c r="B85" s="2043"/>
      <c r="C85" s="2043"/>
      <c r="D85" s="1981" t="s">
        <v>108</v>
      </c>
      <c r="E85" s="1982"/>
      <c r="F85" s="1982"/>
      <c r="G85" s="1982"/>
      <c r="H85" s="1982"/>
      <c r="I85" s="1982"/>
      <c r="J85" s="1982"/>
      <c r="K85" s="1982"/>
      <c r="L85" s="1983"/>
      <c r="M85" s="939"/>
      <c r="N85" s="411"/>
      <c r="O85" s="411"/>
      <c r="P85" s="411"/>
      <c r="Q85" s="411"/>
      <c r="R85" s="411"/>
      <c r="S85" s="411"/>
      <c r="T85" s="411"/>
      <c r="U85" s="1871"/>
      <c r="V85" s="1871"/>
      <c r="W85" s="1871"/>
      <c r="X85" s="1871"/>
      <c r="Y85" s="564"/>
    </row>
    <row r="86" spans="2:25" s="2" customFormat="1" ht="24.75" customHeight="1" x14ac:dyDescent="0.15">
      <c r="B86" s="2043"/>
      <c r="C86" s="2043"/>
      <c r="D86" s="1981" t="s">
        <v>109</v>
      </c>
      <c r="E86" s="1982"/>
      <c r="F86" s="1982"/>
      <c r="G86" s="1982"/>
      <c r="H86" s="1982"/>
      <c r="I86" s="1982"/>
      <c r="J86" s="1982"/>
      <c r="K86" s="1982"/>
      <c r="L86" s="1983"/>
      <c r="M86" s="1872"/>
      <c r="N86" s="1873"/>
      <c r="O86" s="1873"/>
      <c r="P86" s="1873"/>
      <c r="Q86" s="1873"/>
      <c r="R86" s="1873"/>
      <c r="S86" s="1873"/>
      <c r="T86" s="1874"/>
      <c r="U86" s="1871"/>
      <c r="V86" s="1871"/>
      <c r="W86" s="1871"/>
      <c r="X86" s="1871"/>
      <c r="Y86" s="564"/>
    </row>
    <row r="87" spans="2:25" s="2" customFormat="1" ht="24.75" customHeight="1" x14ac:dyDescent="0.15">
      <c r="B87" s="2043"/>
      <c r="C87" s="2043"/>
      <c r="D87" s="2126" t="s">
        <v>6820</v>
      </c>
      <c r="E87" s="2126"/>
      <c r="F87" s="2126"/>
      <c r="G87" s="2126"/>
      <c r="H87" s="2126"/>
      <c r="I87" s="2126"/>
      <c r="J87" s="2126"/>
      <c r="K87" s="2126"/>
      <c r="L87" s="2126"/>
      <c r="M87" s="1872"/>
      <c r="N87" s="1873"/>
      <c r="O87" s="1873"/>
      <c r="P87" s="1873"/>
      <c r="Q87" s="1873"/>
      <c r="R87" s="1873"/>
      <c r="S87" s="1873"/>
      <c r="T87" s="1874"/>
      <c r="U87" s="1871"/>
      <c r="V87" s="1871"/>
      <c r="W87" s="1871"/>
      <c r="X87" s="1871"/>
      <c r="Y87" s="564"/>
    </row>
    <row r="88" spans="2:25" s="2" customFormat="1" ht="24.75" customHeight="1" x14ac:dyDescent="0.15">
      <c r="B88" s="2043"/>
      <c r="C88" s="2043"/>
      <c r="D88" s="2126" t="s">
        <v>6821</v>
      </c>
      <c r="E88" s="2126"/>
      <c r="F88" s="2126"/>
      <c r="G88" s="2126"/>
      <c r="H88" s="2126"/>
      <c r="I88" s="2126"/>
      <c r="J88" s="2126"/>
      <c r="K88" s="2126"/>
      <c r="L88" s="2126"/>
      <c r="M88" s="1872"/>
      <c r="N88" s="1873"/>
      <c r="O88" s="1873"/>
      <c r="P88" s="1873"/>
      <c r="Q88" s="1873"/>
      <c r="R88" s="1873"/>
      <c r="S88" s="1873"/>
      <c r="T88" s="1874"/>
      <c r="U88" s="1871"/>
      <c r="V88" s="1871"/>
      <c r="W88" s="1871"/>
      <c r="X88" s="1871"/>
      <c r="Y88" s="564"/>
    </row>
    <row r="89" spans="2:25" s="2" customFormat="1" ht="24.75" customHeight="1" x14ac:dyDescent="0.15">
      <c r="B89" s="2043"/>
      <c r="C89" s="2043"/>
      <c r="D89" s="2126" t="s">
        <v>6822</v>
      </c>
      <c r="E89" s="2126"/>
      <c r="F89" s="2126"/>
      <c r="G89" s="2126"/>
      <c r="H89" s="2126"/>
      <c r="I89" s="2126"/>
      <c r="J89" s="2126"/>
      <c r="K89" s="2126"/>
      <c r="L89" s="2126"/>
      <c r="M89" s="1872"/>
      <c r="N89" s="1873"/>
      <c r="O89" s="1873"/>
      <c r="P89" s="1873"/>
      <c r="Q89" s="1873"/>
      <c r="R89" s="1873"/>
      <c r="S89" s="1873"/>
      <c r="T89" s="1874"/>
      <c r="U89" s="1871"/>
      <c r="V89" s="1871"/>
      <c r="W89" s="1871"/>
      <c r="X89" s="1871"/>
      <c r="Y89" s="564"/>
    </row>
    <row r="90" spans="2:25" s="2" customFormat="1" ht="24.75" customHeight="1" x14ac:dyDescent="0.15">
      <c r="B90" s="2043"/>
      <c r="C90" s="2044"/>
      <c r="D90" s="2127" t="s">
        <v>6823</v>
      </c>
      <c r="E90" s="2127"/>
      <c r="F90" s="2127"/>
      <c r="G90" s="2127"/>
      <c r="H90" s="2127"/>
      <c r="I90" s="2127"/>
      <c r="J90" s="2127"/>
      <c r="K90" s="2127"/>
      <c r="L90" s="2127"/>
      <c r="M90" s="1872"/>
      <c r="N90" s="1873"/>
      <c r="O90" s="1873"/>
      <c r="P90" s="1873"/>
      <c r="Q90" s="1873"/>
      <c r="R90" s="1873"/>
      <c r="S90" s="1873"/>
      <c r="T90" s="1874"/>
      <c r="U90" s="1871"/>
      <c r="V90" s="1871"/>
      <c r="W90" s="1871"/>
      <c r="X90" s="1871"/>
      <c r="Y90" s="564"/>
    </row>
    <row r="91" spans="2:25" s="2" customFormat="1" ht="24.75" customHeight="1" x14ac:dyDescent="0.15">
      <c r="B91" s="2043"/>
      <c r="C91" s="2042" t="s">
        <v>44</v>
      </c>
      <c r="D91" s="1981" t="s">
        <v>110</v>
      </c>
      <c r="E91" s="1982"/>
      <c r="F91" s="1982"/>
      <c r="G91" s="1982"/>
      <c r="H91" s="1982"/>
      <c r="I91" s="1982"/>
      <c r="J91" s="1982"/>
      <c r="K91" s="1982"/>
      <c r="L91" s="1983"/>
      <c r="M91" s="939"/>
      <c r="N91" s="411"/>
      <c r="O91" s="411"/>
      <c r="P91" s="411"/>
      <c r="Q91" s="411"/>
      <c r="R91" s="411"/>
      <c r="S91" s="411"/>
      <c r="T91" s="411"/>
      <c r="U91" s="1871"/>
      <c r="V91" s="1871"/>
      <c r="W91" s="1871"/>
      <c r="X91" s="1871"/>
      <c r="Y91" s="564"/>
    </row>
    <row r="92" spans="2:25" s="2" customFormat="1" ht="24.75" customHeight="1" x14ac:dyDescent="0.15">
      <c r="B92" s="2043"/>
      <c r="C92" s="2043"/>
      <c r="D92" s="1981" t="s">
        <v>111</v>
      </c>
      <c r="E92" s="1982"/>
      <c r="F92" s="1982"/>
      <c r="G92" s="1982"/>
      <c r="H92" s="1982"/>
      <c r="I92" s="1982"/>
      <c r="J92" s="1982"/>
      <c r="K92" s="1982"/>
      <c r="L92" s="1983"/>
      <c r="M92" s="939"/>
      <c r="N92" s="411"/>
      <c r="O92" s="411"/>
      <c r="P92" s="411"/>
      <c r="Q92" s="411"/>
      <c r="R92" s="411"/>
      <c r="S92" s="411"/>
      <c r="T92" s="411"/>
      <c r="U92" s="1871"/>
      <c r="V92" s="1871"/>
      <c r="W92" s="1871"/>
      <c r="X92" s="1871"/>
      <c r="Y92" s="564"/>
    </row>
    <row r="93" spans="2:25" s="2" customFormat="1" ht="24.75" customHeight="1" x14ac:dyDescent="0.15">
      <c r="B93" s="2043"/>
      <c r="C93" s="2044"/>
      <c r="D93" s="1981" t="s">
        <v>112</v>
      </c>
      <c r="E93" s="1982"/>
      <c r="F93" s="1982"/>
      <c r="G93" s="1982"/>
      <c r="H93" s="1982"/>
      <c r="I93" s="1982"/>
      <c r="J93" s="1982"/>
      <c r="K93" s="1982"/>
      <c r="L93" s="1983"/>
      <c r="M93" s="1872"/>
      <c r="N93" s="1873"/>
      <c r="O93" s="1873"/>
      <c r="P93" s="1873"/>
      <c r="Q93" s="1873"/>
      <c r="R93" s="1873"/>
      <c r="S93" s="1873"/>
      <c r="T93" s="1874"/>
      <c r="U93" s="1871"/>
      <c r="V93" s="1871"/>
      <c r="W93" s="1871"/>
      <c r="X93" s="1871"/>
      <c r="Y93" s="564"/>
    </row>
    <row r="94" spans="2:25" s="2" customFormat="1" ht="24.75" customHeight="1" x14ac:dyDescent="0.15">
      <c r="B94" s="2043"/>
      <c r="C94" s="2042" t="s">
        <v>45</v>
      </c>
      <c r="D94" s="1981" t="s">
        <v>113</v>
      </c>
      <c r="E94" s="1982"/>
      <c r="F94" s="1982"/>
      <c r="G94" s="1982"/>
      <c r="H94" s="1982"/>
      <c r="I94" s="1982"/>
      <c r="J94" s="1982"/>
      <c r="K94" s="1982"/>
      <c r="L94" s="1983"/>
      <c r="M94" s="939"/>
      <c r="N94" s="411"/>
      <c r="O94" s="411"/>
      <c r="P94" s="411"/>
      <c r="Q94" s="411"/>
      <c r="R94" s="411"/>
      <c r="S94" s="411"/>
      <c r="T94" s="411"/>
      <c r="U94" s="1871"/>
      <c r="V94" s="1871"/>
      <c r="W94" s="1871"/>
      <c r="X94" s="1871"/>
      <c r="Y94" s="564"/>
    </row>
    <row r="95" spans="2:25" s="2" customFormat="1" ht="24.75" customHeight="1" x14ac:dyDescent="0.15">
      <c r="B95" s="2043"/>
      <c r="C95" s="2043"/>
      <c r="D95" s="1981" t="s">
        <v>114</v>
      </c>
      <c r="E95" s="1982"/>
      <c r="F95" s="1982"/>
      <c r="G95" s="1982"/>
      <c r="H95" s="1982"/>
      <c r="I95" s="1982"/>
      <c r="J95" s="1982"/>
      <c r="K95" s="1982"/>
      <c r="L95" s="1983"/>
      <c r="M95" s="1872"/>
      <c r="N95" s="1873"/>
      <c r="O95" s="1873"/>
      <c r="P95" s="1873"/>
      <c r="Q95" s="1873"/>
      <c r="R95" s="1873"/>
      <c r="S95" s="1873"/>
      <c r="T95" s="1874"/>
      <c r="U95" s="1871"/>
      <c r="V95" s="1871"/>
      <c r="W95" s="1871"/>
      <c r="X95" s="1871"/>
      <c r="Y95" s="564"/>
    </row>
    <row r="96" spans="2:25" s="2" customFormat="1" ht="24.75" customHeight="1" x14ac:dyDescent="0.15">
      <c r="B96" s="2043"/>
      <c r="C96" s="2044"/>
      <c r="D96" s="1981" t="s">
        <v>115</v>
      </c>
      <c r="E96" s="1982"/>
      <c r="F96" s="1982"/>
      <c r="G96" s="1982"/>
      <c r="H96" s="1982"/>
      <c r="I96" s="1982"/>
      <c r="J96" s="1982"/>
      <c r="K96" s="1982"/>
      <c r="L96" s="1983"/>
      <c r="M96" s="1872"/>
      <c r="N96" s="1873"/>
      <c r="O96" s="1873"/>
      <c r="P96" s="1873"/>
      <c r="Q96" s="1873"/>
      <c r="R96" s="1873"/>
      <c r="S96" s="1873"/>
      <c r="T96" s="1874"/>
      <c r="U96" s="1871"/>
      <c r="V96" s="1871"/>
      <c r="W96" s="1871"/>
      <c r="X96" s="1871"/>
      <c r="Y96" s="564"/>
    </row>
    <row r="97" spans="1:25" s="2" customFormat="1" ht="24.75" customHeight="1" x14ac:dyDescent="0.15">
      <c r="B97" s="2043"/>
      <c r="C97" s="2042" t="s">
        <v>46</v>
      </c>
      <c r="D97" s="1981" t="s">
        <v>116</v>
      </c>
      <c r="E97" s="1982"/>
      <c r="F97" s="1982"/>
      <c r="G97" s="1982"/>
      <c r="H97" s="1982"/>
      <c r="I97" s="1982"/>
      <c r="J97" s="1982"/>
      <c r="K97" s="1982"/>
      <c r="L97" s="1983"/>
      <c r="M97" s="1241"/>
      <c r="N97" s="3"/>
      <c r="O97" s="3"/>
      <c r="P97" s="3"/>
      <c r="Q97" s="3"/>
      <c r="R97" s="3"/>
      <c r="S97" s="3"/>
      <c r="T97" s="3"/>
      <c r="U97" s="1871"/>
      <c r="V97" s="1871"/>
      <c r="W97" s="1871"/>
      <c r="X97" s="1871"/>
      <c r="Y97" s="564"/>
    </row>
    <row r="98" spans="1:25" s="2" customFormat="1" ht="24.75" customHeight="1" x14ac:dyDescent="0.15">
      <c r="B98" s="2043"/>
      <c r="C98" s="2043"/>
      <c r="D98" s="1981" t="s">
        <v>117</v>
      </c>
      <c r="E98" s="1982"/>
      <c r="F98" s="1982"/>
      <c r="G98" s="1982"/>
      <c r="H98" s="1982"/>
      <c r="I98" s="1982"/>
      <c r="J98" s="1982"/>
      <c r="K98" s="1982"/>
      <c r="L98" s="1983"/>
      <c r="M98" s="2051"/>
      <c r="N98" s="2052"/>
      <c r="O98" s="2052"/>
      <c r="P98" s="2052"/>
      <c r="Q98" s="2052"/>
      <c r="R98" s="2052"/>
      <c r="S98" s="2052"/>
      <c r="T98" s="2053"/>
      <c r="U98" s="1871"/>
      <c r="V98" s="1871"/>
      <c r="W98" s="1871"/>
      <c r="X98" s="1871"/>
      <c r="Y98" s="11"/>
    </row>
    <row r="99" spans="1:25" s="2" customFormat="1" ht="24.75" customHeight="1" x14ac:dyDescent="0.15">
      <c r="B99" s="2043"/>
      <c r="C99" s="2044"/>
      <c r="D99" s="1981" t="s">
        <v>118</v>
      </c>
      <c r="E99" s="1982"/>
      <c r="F99" s="1982"/>
      <c r="G99" s="1982"/>
      <c r="H99" s="1982"/>
      <c r="I99" s="1982"/>
      <c r="J99" s="1982"/>
      <c r="K99" s="1982"/>
      <c r="L99" s="1983"/>
      <c r="M99" s="2051"/>
      <c r="N99" s="2052"/>
      <c r="O99" s="2052"/>
      <c r="P99" s="2052"/>
      <c r="Q99" s="2052"/>
      <c r="R99" s="2052"/>
      <c r="S99" s="2052"/>
      <c r="T99" s="2053"/>
      <c r="U99" s="1871"/>
      <c r="V99" s="1871"/>
      <c r="W99" s="1871"/>
      <c r="X99" s="1871"/>
      <c r="Y99" s="11"/>
    </row>
    <row r="100" spans="1:25" s="2" customFormat="1" ht="24.75" customHeight="1" x14ac:dyDescent="0.15">
      <c r="A100" s="23"/>
      <c r="B100" s="2044"/>
      <c r="C100" s="889" t="s">
        <v>119</v>
      </c>
      <c r="D100" s="1981" t="s">
        <v>120</v>
      </c>
      <c r="E100" s="1982"/>
      <c r="F100" s="1982"/>
      <c r="G100" s="1982"/>
      <c r="H100" s="1982"/>
      <c r="I100" s="1982"/>
      <c r="J100" s="1982"/>
      <c r="K100" s="1982"/>
      <c r="L100" s="1983"/>
      <c r="M100" s="1872"/>
      <c r="N100" s="1873"/>
      <c r="O100" s="1873"/>
      <c r="P100" s="1873"/>
      <c r="Q100" s="1873"/>
      <c r="R100" s="1873"/>
      <c r="S100" s="1873"/>
      <c r="T100" s="1874"/>
      <c r="U100" s="1871"/>
      <c r="V100" s="1871"/>
      <c r="W100" s="1871"/>
      <c r="X100" s="1871"/>
      <c r="Y100" s="11"/>
    </row>
    <row r="101" spans="1:25" s="2" customFormat="1" ht="24.75" customHeight="1" x14ac:dyDescent="0.15">
      <c r="B101" s="1862" t="s">
        <v>121</v>
      </c>
      <c r="C101" s="1863"/>
      <c r="D101" s="1863"/>
      <c r="E101" s="1863"/>
      <c r="F101" s="1863"/>
      <c r="G101" s="1863"/>
      <c r="H101" s="1863"/>
      <c r="I101" s="1863"/>
      <c r="J101" s="1863"/>
      <c r="K101" s="1863"/>
      <c r="L101" s="1864"/>
      <c r="M101" s="939"/>
      <c r="N101" s="888" t="str">
        <f t="shared" ref="N101" si="3">IF(M101="○","","※必ず選択してください。")</f>
        <v>※必ず選択してください。</v>
      </c>
      <c r="O101" s="411"/>
      <c r="P101" s="411"/>
      <c r="Q101" s="411"/>
      <c r="R101" s="411"/>
      <c r="S101" s="411"/>
      <c r="T101" s="411"/>
      <c r="U101" s="411"/>
      <c r="V101" s="411"/>
      <c r="W101" s="411"/>
      <c r="X101" s="411"/>
    </row>
    <row r="102" spans="1:25" s="34" customFormat="1" ht="27" customHeight="1" x14ac:dyDescent="0.4">
      <c r="B102" s="890" t="s">
        <v>122</v>
      </c>
      <c r="C102" s="35"/>
      <c r="D102" s="35"/>
      <c r="E102" s="35"/>
      <c r="F102" s="35"/>
      <c r="G102" s="35"/>
      <c r="H102" s="35"/>
      <c r="I102" s="35"/>
      <c r="J102" s="35"/>
      <c r="K102" s="35"/>
      <c r="L102" s="35"/>
      <c r="M102" s="35"/>
      <c r="N102" s="35"/>
      <c r="O102" s="35"/>
      <c r="P102" s="35"/>
      <c r="Q102" s="35"/>
      <c r="R102" s="35"/>
      <c r="S102" s="35"/>
      <c r="T102" s="35"/>
      <c r="U102" s="35"/>
      <c r="V102" s="35"/>
      <c r="W102" s="35"/>
      <c r="X102" s="35"/>
    </row>
    <row r="103" spans="1:25" s="37" customFormat="1" ht="27" customHeight="1" x14ac:dyDescent="0.15">
      <c r="B103" s="891" t="s">
        <v>123</v>
      </c>
      <c r="C103" s="72"/>
      <c r="D103" s="72"/>
      <c r="E103" s="72"/>
      <c r="F103" s="72"/>
      <c r="G103" s="72"/>
      <c r="H103" s="72"/>
      <c r="I103" s="72"/>
      <c r="J103" s="72"/>
      <c r="K103" s="72"/>
      <c r="L103" s="9"/>
      <c r="M103" s="9"/>
      <c r="N103" s="72"/>
      <c r="O103" s="9"/>
      <c r="P103" s="72"/>
      <c r="Q103" s="24"/>
      <c r="R103" s="72"/>
      <c r="S103" s="24"/>
      <c r="T103" s="72"/>
      <c r="U103" s="24"/>
      <c r="V103" s="72"/>
      <c r="W103" s="24"/>
      <c r="X103" s="24"/>
      <c r="Y103" s="36"/>
    </row>
    <row r="104" spans="1:25" s="37" customFormat="1" ht="24.75" customHeight="1" x14ac:dyDescent="0.15">
      <c r="B104" s="939"/>
      <c r="C104" s="892" t="s">
        <v>124</v>
      </c>
      <c r="D104" s="72"/>
      <c r="E104" s="9"/>
      <c r="F104" s="72"/>
      <c r="G104" s="72"/>
      <c r="H104" s="72"/>
      <c r="I104" s="72"/>
      <c r="J104" s="72"/>
      <c r="K104" s="72"/>
      <c r="L104" s="72"/>
      <c r="M104" s="939"/>
      <c r="N104" s="892" t="s">
        <v>125</v>
      </c>
      <c r="O104" s="24"/>
      <c r="P104" s="24"/>
      <c r="Q104" s="24"/>
      <c r="R104" s="24"/>
      <c r="S104" s="24"/>
      <c r="T104" s="24"/>
      <c r="U104" s="24"/>
      <c r="V104" s="24"/>
      <c r="W104" s="9"/>
      <c r="X104" s="9"/>
      <c r="Y104" s="36"/>
    </row>
    <row r="105" spans="1:25" s="37" customFormat="1" ht="24.75" customHeight="1" x14ac:dyDescent="0.15">
      <c r="B105" s="939"/>
      <c r="C105" s="892" t="s">
        <v>126</v>
      </c>
      <c r="D105" s="72"/>
      <c r="E105" s="9"/>
      <c r="F105" s="72"/>
      <c r="G105" s="72"/>
      <c r="H105" s="72"/>
      <c r="I105" s="72"/>
      <c r="J105" s="72"/>
      <c r="K105" s="72"/>
      <c r="L105" s="72"/>
      <c r="M105" s="939"/>
      <c r="N105" s="1869" t="s">
        <v>127</v>
      </c>
      <c r="O105" s="1870"/>
      <c r="P105" s="1870"/>
      <c r="Q105" s="1870"/>
      <c r="R105" s="1870"/>
      <c r="S105" s="1870"/>
      <c r="T105" s="1870"/>
      <c r="U105" s="1870"/>
      <c r="V105" s="1870"/>
      <c r="W105" s="1870"/>
      <c r="X105" s="501"/>
      <c r="Y105" s="36"/>
    </row>
    <row r="106" spans="1:25" s="37" customFormat="1" ht="24.75" customHeight="1" x14ac:dyDescent="0.15">
      <c r="B106" s="939"/>
      <c r="C106" s="892" t="s">
        <v>409</v>
      </c>
      <c r="D106" s="72"/>
      <c r="E106" s="9"/>
      <c r="F106" s="72"/>
      <c r="G106" s="72"/>
      <c r="H106" s="72"/>
      <c r="I106" s="72"/>
      <c r="J106" s="72"/>
      <c r="K106" s="72"/>
      <c r="L106" s="72"/>
      <c r="M106" s="939"/>
      <c r="N106" s="892" t="s">
        <v>128</v>
      </c>
      <c r="O106" s="24"/>
      <c r="P106" s="9"/>
      <c r="Q106" s="1866"/>
      <c r="R106" s="1867"/>
      <c r="S106" s="1867"/>
      <c r="T106" s="1867"/>
      <c r="U106" s="1867"/>
      <c r="V106" s="1868"/>
      <c r="W106" s="9"/>
      <c r="X106" s="9"/>
      <c r="Y106" s="36"/>
    </row>
    <row r="107" spans="1:25" s="37" customFormat="1" ht="27" customHeight="1" x14ac:dyDescent="0.15">
      <c r="B107" s="893" t="s">
        <v>432</v>
      </c>
      <c r="C107" s="72"/>
      <c r="D107" s="72"/>
      <c r="E107" s="72"/>
      <c r="F107" s="72"/>
      <c r="G107" s="72"/>
      <c r="H107" s="72"/>
      <c r="I107" s="72"/>
      <c r="J107" s="72"/>
      <c r="K107" s="72"/>
      <c r="L107" s="9"/>
      <c r="M107" s="894"/>
      <c r="N107" s="9"/>
      <c r="O107" s="72"/>
      <c r="P107" s="24"/>
      <c r="Q107" s="72"/>
      <c r="R107" s="24"/>
      <c r="S107" s="72"/>
      <c r="T107" s="24"/>
      <c r="U107" s="72"/>
      <c r="V107" s="24"/>
      <c r="W107" s="9"/>
      <c r="X107" s="9"/>
      <c r="Y107" s="36"/>
    </row>
    <row r="108" spans="1:25" s="37" customFormat="1" ht="24.75" customHeight="1" x14ac:dyDescent="0.15">
      <c r="B108" s="939"/>
      <c r="C108" s="892" t="s">
        <v>129</v>
      </c>
      <c r="D108" s="9"/>
      <c r="E108" s="72"/>
      <c r="F108" s="72"/>
      <c r="G108" s="72"/>
      <c r="H108" s="72"/>
      <c r="I108" s="72"/>
      <c r="J108" s="72"/>
      <c r="K108" s="72"/>
      <c r="L108" s="72"/>
      <c r="M108" s="939"/>
      <c r="N108" s="892" t="s">
        <v>130</v>
      </c>
      <c r="O108" s="24"/>
      <c r="P108" s="24"/>
      <c r="Q108" s="24"/>
      <c r="R108" s="24"/>
      <c r="S108" s="24"/>
      <c r="T108" s="24"/>
      <c r="U108" s="24"/>
      <c r="V108" s="24"/>
      <c r="W108" s="9"/>
      <c r="X108" s="9"/>
      <c r="Y108" s="36"/>
    </row>
    <row r="109" spans="1:25" s="37" customFormat="1" ht="24.75" customHeight="1" x14ac:dyDescent="0.15">
      <c r="B109" s="939"/>
      <c r="C109" s="892" t="s">
        <v>131</v>
      </c>
      <c r="D109" s="9"/>
      <c r="E109" s="72"/>
      <c r="F109" s="72"/>
      <c r="G109" s="72"/>
      <c r="H109" s="72"/>
      <c r="I109" s="72"/>
      <c r="J109" s="72"/>
      <c r="K109" s="72"/>
      <c r="L109" s="72"/>
      <c r="M109" s="939"/>
      <c r="N109" s="892" t="s">
        <v>132</v>
      </c>
      <c r="O109" s="24"/>
      <c r="P109" s="9"/>
      <c r="Q109" s="1866"/>
      <c r="R109" s="1867"/>
      <c r="S109" s="1867"/>
      <c r="T109" s="1867"/>
      <c r="U109" s="1867"/>
      <c r="V109" s="1868"/>
      <c r="W109" s="9"/>
      <c r="X109" s="9"/>
      <c r="Y109" s="36"/>
    </row>
    <row r="110" spans="1:25" s="37" customFormat="1" ht="24.75" customHeight="1" x14ac:dyDescent="0.15">
      <c r="B110" s="939"/>
      <c r="C110" s="892" t="s">
        <v>133</v>
      </c>
      <c r="D110" s="9"/>
      <c r="E110" s="72"/>
      <c r="F110" s="72"/>
      <c r="G110" s="72"/>
      <c r="H110" s="72"/>
      <c r="I110" s="72"/>
      <c r="J110" s="72"/>
      <c r="K110" s="72"/>
      <c r="L110" s="72"/>
      <c r="M110" s="9"/>
      <c r="N110" s="894"/>
      <c r="O110" s="72" t="s">
        <v>134</v>
      </c>
      <c r="P110" s="24"/>
      <c r="Q110" s="24"/>
      <c r="R110" s="24"/>
      <c r="S110" s="24"/>
      <c r="T110" s="24"/>
      <c r="U110" s="24"/>
      <c r="V110" s="24"/>
      <c r="W110" s="24"/>
      <c r="X110" s="24"/>
      <c r="Y110" s="36"/>
    </row>
    <row r="111" spans="1:25" s="37" customFormat="1" ht="27" customHeight="1" x14ac:dyDescent="0.15">
      <c r="B111" s="893" t="s">
        <v>443</v>
      </c>
      <c r="C111" s="72"/>
      <c r="D111" s="72"/>
      <c r="E111" s="72"/>
      <c r="F111" s="72"/>
      <c r="G111" s="72"/>
      <c r="H111" s="72"/>
      <c r="I111" s="72"/>
      <c r="J111" s="72"/>
      <c r="K111" s="72"/>
      <c r="L111" s="9"/>
      <c r="M111" s="9"/>
      <c r="N111" s="894"/>
      <c r="O111" s="9"/>
      <c r="P111" s="72"/>
      <c r="Q111" s="24"/>
      <c r="R111" s="72"/>
      <c r="S111" s="24"/>
      <c r="T111" s="72"/>
      <c r="U111" s="24"/>
      <c r="V111" s="72"/>
      <c r="W111" s="24"/>
      <c r="X111" s="24"/>
      <c r="Y111" s="36"/>
    </row>
    <row r="112" spans="1:25" s="37" customFormat="1" ht="24.75" customHeight="1" x14ac:dyDescent="0.15">
      <c r="B112" s="939"/>
      <c r="C112" s="892" t="s">
        <v>135</v>
      </c>
      <c r="D112" s="9"/>
      <c r="E112" s="72"/>
      <c r="F112" s="72"/>
      <c r="G112" s="72"/>
      <c r="H112" s="72"/>
      <c r="I112" s="72"/>
      <c r="J112" s="72"/>
      <c r="K112" s="72"/>
      <c r="L112" s="72"/>
      <c r="M112" s="939"/>
      <c r="N112" s="892" t="s">
        <v>136</v>
      </c>
      <c r="O112" s="72"/>
      <c r="P112" s="72"/>
      <c r="Q112" s="72"/>
      <c r="R112" s="72"/>
      <c r="S112" s="72"/>
      <c r="T112" s="72"/>
      <c r="U112" s="9"/>
      <c r="V112" s="24"/>
      <c r="W112" s="9"/>
      <c r="X112" s="9"/>
      <c r="Y112" s="36"/>
    </row>
    <row r="113" spans="1:28" s="37" customFormat="1" ht="24.75" customHeight="1" x14ac:dyDescent="0.15">
      <c r="B113" s="939"/>
      <c r="C113" s="892" t="s">
        <v>137</v>
      </c>
      <c r="D113" s="9"/>
      <c r="E113" s="72"/>
      <c r="F113" s="72"/>
      <c r="G113" s="72"/>
      <c r="H113" s="72"/>
      <c r="I113" s="72"/>
      <c r="J113" s="72"/>
      <c r="K113" s="72"/>
      <c r="L113" s="72"/>
      <c r="M113" s="939"/>
      <c r="N113" s="892" t="s">
        <v>138</v>
      </c>
      <c r="O113" s="72"/>
      <c r="P113" s="72"/>
      <c r="Q113" s="72"/>
      <c r="R113" s="72"/>
      <c r="S113" s="72"/>
      <c r="T113" s="72"/>
      <c r="U113" s="9"/>
      <c r="V113" s="24"/>
      <c r="W113" s="9"/>
      <c r="X113" s="9"/>
      <c r="Y113" s="36"/>
    </row>
    <row r="114" spans="1:28" s="37" customFormat="1" ht="24.75" customHeight="1" x14ac:dyDescent="0.15">
      <c r="B114" s="939"/>
      <c r="C114" s="892" t="s">
        <v>139</v>
      </c>
      <c r="D114" s="9"/>
      <c r="E114" s="72"/>
      <c r="F114" s="72"/>
      <c r="G114" s="72"/>
      <c r="H114" s="72"/>
      <c r="I114" s="72"/>
      <c r="J114" s="72"/>
      <c r="K114" s="72"/>
      <c r="L114" s="72"/>
      <c r="M114" s="939"/>
      <c r="N114" s="892" t="s">
        <v>140</v>
      </c>
      <c r="O114" s="72"/>
      <c r="P114" s="9"/>
      <c r="Q114" s="1866"/>
      <c r="R114" s="1867"/>
      <c r="S114" s="1867"/>
      <c r="T114" s="1867"/>
      <c r="U114" s="1867"/>
      <c r="V114" s="1868"/>
      <c r="W114" s="9"/>
      <c r="X114" s="9"/>
      <c r="Y114" s="36"/>
    </row>
    <row r="115" spans="1:28" s="37" customFormat="1" ht="24.75" customHeight="1" x14ac:dyDescent="0.15">
      <c r="B115" s="939"/>
      <c r="C115" s="892" t="s">
        <v>141</v>
      </c>
      <c r="D115" s="9"/>
      <c r="E115" s="9"/>
      <c r="F115" s="9"/>
      <c r="G115" s="9"/>
      <c r="H115" s="9"/>
      <c r="I115" s="9"/>
      <c r="J115" s="9"/>
      <c r="K115" s="9"/>
      <c r="L115" s="9"/>
      <c r="M115" s="894"/>
      <c r="N115" s="72" t="s">
        <v>134</v>
      </c>
      <c r="O115" s="24"/>
      <c r="P115" s="9"/>
      <c r="Q115" s="9"/>
      <c r="R115" s="9"/>
      <c r="S115" s="9"/>
      <c r="T115" s="9"/>
      <c r="U115" s="9"/>
      <c r="V115" s="9"/>
      <c r="W115" s="9"/>
      <c r="X115" s="9"/>
      <c r="Y115" s="36"/>
    </row>
    <row r="116" spans="1:28" s="37" customFormat="1" ht="27" customHeight="1" x14ac:dyDescent="0.15">
      <c r="B116" s="1950" t="s">
        <v>444</v>
      </c>
      <c r="C116" s="1950"/>
      <c r="D116" s="1950"/>
      <c r="E116" s="1950"/>
      <c r="F116" s="1950"/>
      <c r="G116" s="1950"/>
      <c r="H116" s="1950"/>
      <c r="I116" s="1950"/>
      <c r="J116" s="1950"/>
      <c r="K116" s="1950"/>
      <c r="L116" s="1950"/>
      <c r="M116" s="1950"/>
      <c r="N116" s="1950"/>
      <c r="O116" s="1950"/>
      <c r="P116" s="1950"/>
      <c r="Q116" s="1950"/>
      <c r="R116" s="1950"/>
      <c r="S116" s="1950"/>
      <c r="T116" s="1950"/>
      <c r="U116" s="1950"/>
      <c r="V116" s="1950"/>
      <c r="W116" s="1950"/>
      <c r="X116" s="505"/>
      <c r="Y116" s="36"/>
    </row>
    <row r="117" spans="1:28" s="37" customFormat="1" ht="24.75" customHeight="1" x14ac:dyDescent="0.15">
      <c r="B117" s="939"/>
      <c r="C117" s="1951" t="s">
        <v>142</v>
      </c>
      <c r="D117" s="1823"/>
      <c r="E117" s="1823"/>
      <c r="F117" s="1823"/>
      <c r="G117" s="1823"/>
      <c r="H117" s="1823"/>
      <c r="I117" s="1823"/>
      <c r="J117" s="1823"/>
      <c r="K117" s="1823"/>
      <c r="L117" s="1952"/>
      <c r="M117" s="939"/>
      <c r="N117" s="1976" t="s">
        <v>408</v>
      </c>
      <c r="O117" s="1977"/>
      <c r="P117" s="1977"/>
      <c r="Q117" s="1977"/>
      <c r="R117" s="1977"/>
      <c r="S117" s="1977"/>
      <c r="T117" s="1977"/>
      <c r="U117" s="1977"/>
      <c r="V117" s="1977"/>
      <c r="W117" s="9"/>
      <c r="X117" s="9"/>
      <c r="Y117" s="36"/>
    </row>
    <row r="118" spans="1:28" s="37" customFormat="1" ht="24.75" customHeight="1" x14ac:dyDescent="0.15">
      <c r="B118" s="939"/>
      <c r="C118" s="2081" t="s">
        <v>143</v>
      </c>
      <c r="D118" s="2082"/>
      <c r="E118" s="2082"/>
      <c r="F118" s="2082"/>
      <c r="G118" s="2082"/>
      <c r="H118" s="2082"/>
      <c r="I118" s="2082"/>
      <c r="J118" s="2082"/>
      <c r="K118" s="2082"/>
      <c r="L118" s="2083"/>
      <c r="M118" s="939"/>
      <c r="N118" s="895" t="s">
        <v>144</v>
      </c>
      <c r="O118" s="44"/>
      <c r="P118" s="45"/>
      <c r="Q118" s="45"/>
      <c r="R118" s="45"/>
      <c r="S118" s="45"/>
      <c r="T118" s="45"/>
      <c r="U118" s="45"/>
      <c r="V118" s="45"/>
      <c r="W118" s="9"/>
      <c r="X118" s="9"/>
      <c r="Y118" s="36"/>
    </row>
    <row r="119" spans="1:28" s="37" customFormat="1" ht="24.75" customHeight="1" x14ac:dyDescent="0.15">
      <c r="B119" s="939"/>
      <c r="C119" s="1951" t="s">
        <v>145</v>
      </c>
      <c r="D119" s="1823"/>
      <c r="E119" s="1823"/>
      <c r="F119" s="1823"/>
      <c r="G119" s="1823"/>
      <c r="H119" s="1823"/>
      <c r="I119" s="1823"/>
      <c r="J119" s="1823"/>
      <c r="K119" s="1823"/>
      <c r="L119" s="1952"/>
      <c r="M119" s="939"/>
      <c r="N119" s="896" t="s">
        <v>146</v>
      </c>
      <c r="O119" s="72"/>
      <c r="P119" s="9"/>
      <c r="Q119" s="1866"/>
      <c r="R119" s="1867"/>
      <c r="S119" s="1867"/>
      <c r="T119" s="1867"/>
      <c r="U119" s="1867"/>
      <c r="V119" s="1868"/>
      <c r="W119" s="9"/>
      <c r="X119" s="9"/>
      <c r="Y119" s="36"/>
    </row>
    <row r="120" spans="1:28" s="37" customFormat="1" ht="24.75" customHeight="1" x14ac:dyDescent="0.15">
      <c r="B120" s="939"/>
      <c r="C120" s="1976" t="s">
        <v>407</v>
      </c>
      <c r="D120" s="1977"/>
      <c r="E120" s="1977"/>
      <c r="F120" s="1977"/>
      <c r="G120" s="1977"/>
      <c r="H120" s="1977"/>
      <c r="I120" s="1977"/>
      <c r="J120" s="1977"/>
      <c r="K120" s="1977"/>
      <c r="L120" s="1977"/>
      <c r="M120" s="9"/>
      <c r="N120" s="894" t="s">
        <v>134</v>
      </c>
      <c r="O120" s="24"/>
      <c r="P120" s="24"/>
      <c r="Q120" s="24"/>
      <c r="R120" s="24"/>
      <c r="S120" s="24"/>
      <c r="T120" s="24"/>
      <c r="U120" s="24"/>
      <c r="V120" s="24"/>
      <c r="W120" s="24"/>
      <c r="X120" s="24"/>
      <c r="Y120" s="36"/>
    </row>
    <row r="121" spans="1:28" s="37" customFormat="1" ht="12" customHeight="1" x14ac:dyDescent="0.15">
      <c r="B121" s="3"/>
      <c r="C121" s="4"/>
      <c r="D121" s="2"/>
      <c r="E121" s="2"/>
      <c r="F121" s="2"/>
      <c r="G121" s="2"/>
      <c r="H121" s="2"/>
      <c r="I121" s="2"/>
      <c r="J121" s="2"/>
      <c r="K121" s="2"/>
      <c r="L121" s="2"/>
      <c r="M121" s="2"/>
      <c r="N121" s="3"/>
      <c r="O121" s="31"/>
      <c r="P121" s="31"/>
      <c r="Q121" s="31"/>
      <c r="R121" s="31"/>
      <c r="S121" s="31"/>
      <c r="T121" s="31"/>
      <c r="U121" s="31"/>
      <c r="V121" s="31"/>
      <c r="W121" s="31"/>
      <c r="X121" s="31"/>
      <c r="Y121" s="36"/>
    </row>
    <row r="122" spans="1:28" ht="24.75" customHeight="1" x14ac:dyDescent="0.45">
      <c r="A122" s="7" t="s">
        <v>395</v>
      </c>
      <c r="B122" s="897"/>
      <c r="K122" s="898"/>
    </row>
    <row r="123" spans="1:28" s="2" customFormat="1" ht="21" customHeight="1" x14ac:dyDescent="0.4">
      <c r="A123" s="7" t="s">
        <v>147</v>
      </c>
      <c r="B123" s="899"/>
      <c r="K123" s="900" t="s">
        <v>4921</v>
      </c>
    </row>
    <row r="124" spans="1:28" ht="15" customHeight="1" x14ac:dyDescent="0.4">
      <c r="B124" s="1945" t="s">
        <v>431</v>
      </c>
      <c r="C124" s="1945"/>
      <c r="D124" s="1945"/>
      <c r="E124" s="1716" t="s">
        <v>99</v>
      </c>
      <c r="F124" s="1717"/>
      <c r="G124" s="1717"/>
      <c r="H124" s="1717"/>
      <c r="I124" s="1717"/>
      <c r="J124" s="1717"/>
      <c r="K124" s="1717"/>
      <c r="L124" s="1717"/>
      <c r="M124" s="1717"/>
      <c r="N124" s="1718"/>
      <c r="O124" s="2041" t="s">
        <v>879</v>
      </c>
      <c r="P124" s="412"/>
      <c r="Q124" s="412"/>
      <c r="R124" s="412"/>
      <c r="S124" s="412"/>
      <c r="T124" s="412"/>
      <c r="U124" s="412"/>
      <c r="V124" s="412"/>
      <c r="W124" s="412"/>
      <c r="X124" s="412"/>
      <c r="Y124" s="412"/>
      <c r="Z124" s="412"/>
    </row>
    <row r="125" spans="1:28" s="2" customFormat="1" ht="15" customHeight="1" x14ac:dyDescent="0.15">
      <c r="B125" s="1945"/>
      <c r="C125" s="1945"/>
      <c r="D125" s="1945"/>
      <c r="E125" s="1719"/>
      <c r="F125" s="1990"/>
      <c r="G125" s="1990"/>
      <c r="H125" s="1990"/>
      <c r="I125" s="1990"/>
      <c r="J125" s="1990"/>
      <c r="K125" s="1990"/>
      <c r="L125" s="1990"/>
      <c r="M125" s="1990"/>
      <c r="N125" s="1720"/>
      <c r="O125" s="2041"/>
      <c r="P125" s="411"/>
      <c r="Q125" s="411"/>
      <c r="R125" s="411"/>
      <c r="S125" s="411"/>
      <c r="T125" s="411"/>
      <c r="U125" s="411"/>
      <c r="V125" s="411"/>
      <c r="W125" s="411"/>
      <c r="X125" s="411"/>
      <c r="Y125" s="411"/>
      <c r="Z125" s="411"/>
    </row>
    <row r="126" spans="1:28" s="2" customFormat="1" ht="24.75" customHeight="1" x14ac:dyDescent="0.15">
      <c r="B126" s="2131" t="s">
        <v>148</v>
      </c>
      <c r="C126" s="2132" t="s">
        <v>149</v>
      </c>
      <c r="D126" s="2133"/>
      <c r="E126" s="1862" t="s">
        <v>150</v>
      </c>
      <c r="F126" s="1863"/>
      <c r="G126" s="1863"/>
      <c r="H126" s="1863"/>
      <c r="I126" s="1863"/>
      <c r="J126" s="1863"/>
      <c r="K126" s="1863"/>
      <c r="L126" s="1863"/>
      <c r="M126" s="1863"/>
      <c r="N126" s="1864"/>
      <c r="O126" s="939"/>
      <c r="P126" s="2060" t="str">
        <f>IF(COUNTIF(O126:O129,"○")=0,"※24～27のうち該当する活動項目を全て選択してください。","")</f>
        <v>※24～27のうち該当する活動項目を全て選択してください。</v>
      </c>
      <c r="Q126" s="2061"/>
      <c r="R126" s="2061"/>
      <c r="S126" s="2061"/>
      <c r="T126" s="2061"/>
      <c r="U126" s="2061"/>
      <c r="V126" s="2061"/>
      <c r="W126" s="2061"/>
      <c r="X126" s="569"/>
      <c r="Y126" s="569"/>
      <c r="Z126" s="569"/>
      <c r="AA126" s="569"/>
      <c r="AB126" s="504"/>
    </row>
    <row r="127" spans="1:28" s="2" customFormat="1" ht="24.75" customHeight="1" x14ac:dyDescent="0.15">
      <c r="B127" s="2131"/>
      <c r="C127" s="2134"/>
      <c r="D127" s="2135"/>
      <c r="E127" s="1862" t="s">
        <v>151</v>
      </c>
      <c r="F127" s="1863"/>
      <c r="G127" s="1863"/>
      <c r="H127" s="1863"/>
      <c r="I127" s="1863"/>
      <c r="J127" s="1863"/>
      <c r="K127" s="1863"/>
      <c r="L127" s="1863"/>
      <c r="M127" s="1863"/>
      <c r="N127" s="1864"/>
      <c r="O127" s="939"/>
      <c r="P127" s="2060"/>
      <c r="Q127" s="2061"/>
      <c r="R127" s="2061"/>
      <c r="S127" s="2061"/>
      <c r="T127" s="2061"/>
      <c r="U127" s="2061"/>
      <c r="V127" s="2061"/>
      <c r="W127" s="2061"/>
      <c r="X127" s="569"/>
      <c r="Y127" s="569"/>
      <c r="Z127" s="569"/>
      <c r="AA127" s="569"/>
      <c r="AB127" s="504"/>
    </row>
    <row r="128" spans="1:28" s="2" customFormat="1" ht="24.75" customHeight="1" x14ac:dyDescent="0.15">
      <c r="B128" s="2131"/>
      <c r="C128" s="2134"/>
      <c r="D128" s="2135"/>
      <c r="E128" s="1862" t="s">
        <v>152</v>
      </c>
      <c r="F128" s="1863"/>
      <c r="G128" s="1863"/>
      <c r="H128" s="1863"/>
      <c r="I128" s="1863"/>
      <c r="J128" s="1863"/>
      <c r="K128" s="1863"/>
      <c r="L128" s="1863"/>
      <c r="M128" s="1863"/>
      <c r="N128" s="1864"/>
      <c r="O128" s="939"/>
      <c r="P128" s="2060"/>
      <c r="Q128" s="2061"/>
      <c r="R128" s="2061"/>
      <c r="S128" s="2061"/>
      <c r="T128" s="2061"/>
      <c r="U128" s="2061"/>
      <c r="V128" s="2061"/>
      <c r="W128" s="2061"/>
      <c r="X128" s="569"/>
      <c r="Y128" s="569"/>
      <c r="Z128" s="569"/>
      <c r="AA128" s="569"/>
      <c r="AB128" s="504"/>
    </row>
    <row r="129" spans="2:28" s="2" customFormat="1" ht="24.75" customHeight="1" x14ac:dyDescent="0.15">
      <c r="B129" s="2131"/>
      <c r="C129" s="2134"/>
      <c r="D129" s="2135"/>
      <c r="E129" s="1862" t="s">
        <v>153</v>
      </c>
      <c r="F129" s="1863"/>
      <c r="G129" s="1863"/>
      <c r="H129" s="1863"/>
      <c r="I129" s="1863"/>
      <c r="J129" s="1863"/>
      <c r="K129" s="1863"/>
      <c r="L129" s="1863"/>
      <c r="M129" s="1863"/>
      <c r="N129" s="1864"/>
      <c r="O129" s="1241"/>
      <c r="P129" s="2060"/>
      <c r="Q129" s="2061"/>
      <c r="R129" s="2061"/>
      <c r="S129" s="2061"/>
      <c r="T129" s="2061"/>
      <c r="U129" s="2061"/>
      <c r="V129" s="2061"/>
      <c r="W129" s="2061"/>
      <c r="X129" s="569"/>
      <c r="Y129" s="569"/>
      <c r="Z129" s="569"/>
      <c r="AA129" s="569"/>
      <c r="AB129" s="504"/>
    </row>
    <row r="130" spans="2:28" s="2" customFormat="1" ht="24.75" customHeight="1" x14ac:dyDescent="0.15">
      <c r="B130" s="2131"/>
      <c r="C130" s="2134"/>
      <c r="D130" s="2135"/>
      <c r="E130" s="1862" t="s">
        <v>154</v>
      </c>
      <c r="F130" s="1863"/>
      <c r="G130" s="1863"/>
      <c r="H130" s="1863"/>
      <c r="I130" s="1863"/>
      <c r="J130" s="1863"/>
      <c r="K130" s="1863"/>
      <c r="L130" s="1863"/>
      <c r="M130" s="1863"/>
      <c r="N130" s="1864"/>
      <c r="O130" s="939"/>
      <c r="P130" s="888" t="str">
        <f t="shared" ref="P130" si="4">IF(O130="○","","※必ず選択してください。")</f>
        <v>※必ず選択してください。</v>
      </c>
      <c r="Q130" s="411"/>
      <c r="R130" s="411"/>
      <c r="S130" s="411"/>
      <c r="T130" s="411"/>
      <c r="U130" s="411"/>
      <c r="V130" s="411"/>
      <c r="W130" s="411"/>
      <c r="X130" s="411"/>
      <c r="Y130" s="411"/>
      <c r="Z130" s="411"/>
    </row>
    <row r="131" spans="2:28" s="37" customFormat="1" ht="24.75" customHeight="1" x14ac:dyDescent="0.15">
      <c r="B131" s="2131"/>
      <c r="C131" s="2128" t="s">
        <v>104</v>
      </c>
      <c r="D131" s="2129"/>
      <c r="E131" s="2054" t="s">
        <v>155</v>
      </c>
      <c r="F131" s="2055"/>
      <c r="G131" s="2055"/>
      <c r="H131" s="2055"/>
      <c r="I131" s="2055"/>
      <c r="J131" s="2055"/>
      <c r="K131" s="2055"/>
      <c r="L131" s="2055"/>
      <c r="M131" s="2055"/>
      <c r="N131" s="2056"/>
      <c r="O131" s="2057"/>
      <c r="P131" s="2058"/>
      <c r="Q131" s="2058"/>
      <c r="R131" s="2058"/>
      <c r="S131" s="2058"/>
      <c r="T131" s="2058"/>
      <c r="U131" s="2058"/>
      <c r="V131" s="2059"/>
      <c r="W131" s="901"/>
      <c r="X131" s="567"/>
      <c r="Y131" s="567"/>
      <c r="Z131" s="567"/>
    </row>
    <row r="132" spans="2:28" s="2" customFormat="1" ht="24.75" customHeight="1" x14ac:dyDescent="0.15">
      <c r="B132" s="2131"/>
      <c r="C132" s="2130" t="s">
        <v>156</v>
      </c>
      <c r="D132" s="2130"/>
      <c r="E132" s="1862" t="s">
        <v>157</v>
      </c>
      <c r="F132" s="1863"/>
      <c r="G132" s="1863"/>
      <c r="H132" s="1863"/>
      <c r="I132" s="1863"/>
      <c r="J132" s="1863"/>
      <c r="K132" s="1863"/>
      <c r="L132" s="1863"/>
      <c r="M132" s="1863"/>
      <c r="N132" s="1864"/>
      <c r="O132" s="1872"/>
      <c r="P132" s="1873"/>
      <c r="Q132" s="1873"/>
      <c r="R132" s="1873"/>
      <c r="S132" s="1873"/>
      <c r="T132" s="1873"/>
      <c r="U132" s="1873"/>
      <c r="V132" s="1874"/>
      <c r="W132" s="902"/>
    </row>
    <row r="133" spans="2:28" s="2" customFormat="1" ht="24.75" customHeight="1" x14ac:dyDescent="0.15">
      <c r="B133" s="2131"/>
      <c r="C133" s="2130"/>
      <c r="D133" s="2130"/>
      <c r="E133" s="1862" t="s">
        <v>6824</v>
      </c>
      <c r="F133" s="1863"/>
      <c r="G133" s="1863"/>
      <c r="H133" s="1863"/>
      <c r="I133" s="1863"/>
      <c r="J133" s="1863"/>
      <c r="K133" s="1863"/>
      <c r="L133" s="1863"/>
      <c r="M133" s="1863"/>
      <c r="N133" s="1864"/>
      <c r="O133" s="1872"/>
      <c r="P133" s="1873"/>
      <c r="Q133" s="1873"/>
      <c r="R133" s="1873"/>
      <c r="S133" s="1873"/>
      <c r="T133" s="1873"/>
      <c r="U133" s="1873"/>
      <c r="V133" s="1874"/>
      <c r="W133" s="902"/>
    </row>
    <row r="134" spans="2:28" s="2" customFormat="1" ht="24.75" customHeight="1" x14ac:dyDescent="0.15">
      <c r="B134" s="2131"/>
      <c r="C134" s="2130"/>
      <c r="D134" s="2130"/>
      <c r="E134" s="1862" t="s">
        <v>6825</v>
      </c>
      <c r="F134" s="1863"/>
      <c r="G134" s="1863"/>
      <c r="H134" s="1863"/>
      <c r="I134" s="1863"/>
      <c r="J134" s="1863"/>
      <c r="K134" s="1863"/>
      <c r="L134" s="1863"/>
      <c r="M134" s="1863"/>
      <c r="N134" s="1864"/>
      <c r="O134" s="1872"/>
      <c r="P134" s="1873"/>
      <c r="Q134" s="1873"/>
      <c r="R134" s="1873"/>
      <c r="S134" s="1873"/>
      <c r="T134" s="1873"/>
      <c r="U134" s="1873"/>
      <c r="V134" s="1874"/>
      <c r="W134" s="902"/>
    </row>
    <row r="135" spans="2:28" s="2" customFormat="1" ht="24.75" customHeight="1" x14ac:dyDescent="0.15">
      <c r="B135" s="2131"/>
      <c r="C135" s="2130"/>
      <c r="D135" s="2130"/>
      <c r="E135" s="1862" t="s">
        <v>158</v>
      </c>
      <c r="F135" s="1863"/>
      <c r="G135" s="1863"/>
      <c r="H135" s="1863"/>
      <c r="I135" s="1863"/>
      <c r="J135" s="1863"/>
      <c r="K135" s="1863"/>
      <c r="L135" s="1863"/>
      <c r="M135" s="1863"/>
      <c r="N135" s="1864"/>
      <c r="O135" s="1872"/>
      <c r="P135" s="1873"/>
      <c r="Q135" s="1873"/>
      <c r="R135" s="1873"/>
      <c r="S135" s="1873"/>
      <c r="T135" s="1873"/>
      <c r="U135" s="1873"/>
      <c r="V135" s="1874"/>
      <c r="W135" s="902"/>
    </row>
    <row r="136" spans="2:28" s="2" customFormat="1" ht="24.75" customHeight="1" x14ac:dyDescent="0.15">
      <c r="B136" s="2131"/>
      <c r="C136" s="2130"/>
      <c r="D136" s="2130"/>
      <c r="E136" s="1862" t="s">
        <v>159</v>
      </c>
      <c r="F136" s="1863"/>
      <c r="G136" s="1863"/>
      <c r="H136" s="1863"/>
      <c r="I136" s="1863"/>
      <c r="J136" s="1863"/>
      <c r="K136" s="1863"/>
      <c r="L136" s="1863"/>
      <c r="M136" s="1863"/>
      <c r="N136" s="1864"/>
      <c r="O136" s="1872"/>
      <c r="P136" s="1873"/>
      <c r="Q136" s="1873"/>
      <c r="R136" s="1873"/>
      <c r="S136" s="1873"/>
      <c r="T136" s="1873"/>
      <c r="U136" s="1873"/>
      <c r="V136" s="1874"/>
      <c r="W136" s="902"/>
    </row>
    <row r="137" spans="2:28" s="2" customFormat="1" ht="24.75" customHeight="1" x14ac:dyDescent="0.15">
      <c r="B137" s="2131"/>
      <c r="C137" s="2130"/>
      <c r="D137" s="2130"/>
      <c r="E137" s="1862" t="s">
        <v>160</v>
      </c>
      <c r="F137" s="1863"/>
      <c r="G137" s="1863"/>
      <c r="H137" s="1863"/>
      <c r="I137" s="1863"/>
      <c r="J137" s="1863"/>
      <c r="K137" s="1863"/>
      <c r="L137" s="1863"/>
      <c r="M137" s="1863"/>
      <c r="N137" s="1864"/>
      <c r="O137" s="2051"/>
      <c r="P137" s="2052"/>
      <c r="Q137" s="2052"/>
      <c r="R137" s="2052"/>
      <c r="S137" s="2052"/>
      <c r="T137" s="2052"/>
      <c r="U137" s="2052"/>
      <c r="V137" s="2053"/>
      <c r="W137" s="902"/>
    </row>
    <row r="138" spans="2:28" s="2" customFormat="1" ht="24.75" customHeight="1" x14ac:dyDescent="0.15">
      <c r="B138" s="2042" t="s">
        <v>161</v>
      </c>
      <c r="C138" s="2105" t="s">
        <v>162</v>
      </c>
      <c r="D138" s="2106"/>
      <c r="E138" s="1924" t="s">
        <v>163</v>
      </c>
      <c r="F138" s="1925"/>
      <c r="G138" s="1925"/>
      <c r="H138" s="1925"/>
      <c r="I138" s="1925"/>
      <c r="J138" s="1925"/>
      <c r="K138" s="1925"/>
      <c r="L138" s="1925"/>
      <c r="M138" s="1925"/>
      <c r="N138" s="1926"/>
      <c r="O138" s="939"/>
      <c r="P138" s="1953" t="str">
        <f>IF(COUNTIF(O138:O142,"○")=0,"※34～38のいずれかを選択してください。","")</f>
        <v>※34～38のいずれかを選択してください。</v>
      </c>
      <c r="Q138" s="1871"/>
      <c r="R138" s="1871"/>
      <c r="S138" s="1871"/>
      <c r="T138" s="1871"/>
      <c r="U138" s="1871"/>
      <c r="V138" s="1871"/>
      <c r="W138" s="1871"/>
      <c r="X138" s="564"/>
      <c r="Y138" s="564"/>
      <c r="Z138" s="564"/>
      <c r="AA138" s="564"/>
      <c r="AB138" s="504"/>
    </row>
    <row r="139" spans="2:28" s="2" customFormat="1" ht="24.75" customHeight="1" x14ac:dyDescent="0.15">
      <c r="B139" s="2043"/>
      <c r="C139" s="2107"/>
      <c r="D139" s="2108"/>
      <c r="E139" s="1924" t="s">
        <v>164</v>
      </c>
      <c r="F139" s="1925"/>
      <c r="G139" s="1925"/>
      <c r="H139" s="1925"/>
      <c r="I139" s="1925"/>
      <c r="J139" s="1925"/>
      <c r="K139" s="1925"/>
      <c r="L139" s="1925"/>
      <c r="M139" s="1925"/>
      <c r="N139" s="1926"/>
      <c r="O139" s="939"/>
      <c r="P139" s="1953"/>
      <c r="Q139" s="1871"/>
      <c r="R139" s="1871"/>
      <c r="S139" s="1871"/>
      <c r="T139" s="1871"/>
      <c r="U139" s="1871"/>
      <c r="V139" s="1871"/>
      <c r="W139" s="1871"/>
      <c r="X139" s="564"/>
      <c r="Y139" s="564"/>
      <c r="Z139" s="564"/>
      <c r="AA139" s="564"/>
      <c r="AB139" s="504"/>
    </row>
    <row r="140" spans="2:28" s="2" customFormat="1" ht="24.75" customHeight="1" x14ac:dyDescent="0.15">
      <c r="B140" s="2043"/>
      <c r="C140" s="2107"/>
      <c r="D140" s="2108"/>
      <c r="E140" s="1924" t="s">
        <v>165</v>
      </c>
      <c r="F140" s="1925"/>
      <c r="G140" s="1925"/>
      <c r="H140" s="1925"/>
      <c r="I140" s="1925"/>
      <c r="J140" s="1925"/>
      <c r="K140" s="1925"/>
      <c r="L140" s="1925"/>
      <c r="M140" s="1925"/>
      <c r="N140" s="1926"/>
      <c r="O140" s="939"/>
      <c r="P140" s="1953"/>
      <c r="Q140" s="1871"/>
      <c r="R140" s="1871"/>
      <c r="S140" s="1871"/>
      <c r="T140" s="1871"/>
      <c r="U140" s="1871"/>
      <c r="V140" s="1871"/>
      <c r="W140" s="1871"/>
      <c r="X140" s="564"/>
      <c r="Y140" s="564"/>
      <c r="Z140" s="564"/>
      <c r="AA140" s="564"/>
      <c r="AB140" s="504"/>
    </row>
    <row r="141" spans="2:28" s="2" customFormat="1" ht="24.75" customHeight="1" x14ac:dyDescent="0.15">
      <c r="B141" s="2043"/>
      <c r="C141" s="2107"/>
      <c r="D141" s="2108"/>
      <c r="E141" s="1924" t="s">
        <v>166</v>
      </c>
      <c r="F141" s="1925"/>
      <c r="G141" s="1925"/>
      <c r="H141" s="1925"/>
      <c r="I141" s="1925"/>
      <c r="J141" s="1925"/>
      <c r="K141" s="1925"/>
      <c r="L141" s="1925"/>
      <c r="M141" s="1925"/>
      <c r="N141" s="1926"/>
      <c r="O141" s="939"/>
      <c r="P141" s="1953"/>
      <c r="Q141" s="1871"/>
      <c r="R141" s="1871"/>
      <c r="S141" s="1871"/>
      <c r="T141" s="1871"/>
      <c r="U141" s="1871"/>
      <c r="V141" s="1871"/>
      <c r="W141" s="1871"/>
      <c r="X141" s="564"/>
      <c r="Y141" s="564"/>
      <c r="Z141" s="564"/>
      <c r="AA141" s="564"/>
      <c r="AB141" s="504"/>
    </row>
    <row r="142" spans="2:28" s="2" customFormat="1" ht="24.75" customHeight="1" x14ac:dyDescent="0.15">
      <c r="B142" s="2043"/>
      <c r="C142" s="2109"/>
      <c r="D142" s="2110"/>
      <c r="E142" s="1924" t="s">
        <v>167</v>
      </c>
      <c r="F142" s="1925"/>
      <c r="G142" s="1925"/>
      <c r="H142" s="1925"/>
      <c r="I142" s="1925"/>
      <c r="J142" s="1925"/>
      <c r="K142" s="1925"/>
      <c r="L142" s="1925"/>
      <c r="M142" s="1925"/>
      <c r="N142" s="1926"/>
      <c r="O142" s="939"/>
      <c r="P142" s="1953"/>
      <c r="Q142" s="1871"/>
      <c r="R142" s="1871"/>
      <c r="S142" s="1871"/>
      <c r="T142" s="1871"/>
      <c r="U142" s="1871"/>
      <c r="V142" s="1871"/>
      <c r="W142" s="1871"/>
      <c r="X142" s="564"/>
      <c r="Y142" s="564"/>
      <c r="Z142" s="564"/>
      <c r="AA142" s="564"/>
      <c r="AB142" s="504"/>
    </row>
    <row r="143" spans="2:28" s="2" customFormat="1" ht="39" customHeight="1" x14ac:dyDescent="0.15">
      <c r="B143" s="2043"/>
      <c r="C143" s="2107" t="s">
        <v>105</v>
      </c>
      <c r="D143" s="2108"/>
      <c r="E143" s="2038"/>
      <c r="F143" s="2039"/>
      <c r="G143" s="2039"/>
      <c r="H143" s="2039"/>
      <c r="I143" s="2039"/>
      <c r="J143" s="2039"/>
      <c r="K143" s="2039"/>
      <c r="L143" s="2039"/>
      <c r="M143" s="2039"/>
      <c r="N143" s="2040"/>
      <c r="O143" s="939"/>
      <c r="P143" s="1953" t="str">
        <f>IF(COUNTIF(O143:O147,"○")=0,"※実施する活動を計画欄のプルダウンリストから選択し、○をしてください。","")</f>
        <v>※実施する活動を計画欄のプルダウンリストから選択し、○をしてください。</v>
      </c>
      <c r="Q143" s="1871"/>
      <c r="R143" s="1871"/>
      <c r="S143" s="1871"/>
      <c r="T143" s="1871"/>
      <c r="U143" s="1871"/>
      <c r="V143" s="1871"/>
      <c r="W143" s="1871"/>
      <c r="X143" s="564"/>
      <c r="Y143" s="564"/>
      <c r="Z143" s="564"/>
      <c r="AA143" s="564"/>
      <c r="AB143" s="502"/>
    </row>
    <row r="144" spans="2:28" s="2" customFormat="1" ht="39" customHeight="1" x14ac:dyDescent="0.15">
      <c r="B144" s="2043"/>
      <c r="C144" s="2107"/>
      <c r="D144" s="2108"/>
      <c r="E144" s="2038"/>
      <c r="F144" s="2039"/>
      <c r="G144" s="2039"/>
      <c r="H144" s="2039"/>
      <c r="I144" s="2039"/>
      <c r="J144" s="2039"/>
      <c r="K144" s="2039"/>
      <c r="L144" s="2039"/>
      <c r="M144" s="2039"/>
      <c r="N144" s="2040"/>
      <c r="O144" s="939"/>
      <c r="P144" s="1953"/>
      <c r="Q144" s="1871"/>
      <c r="R144" s="1871"/>
      <c r="S144" s="1871"/>
      <c r="T144" s="1871"/>
      <c r="U144" s="1871"/>
      <c r="V144" s="1871"/>
      <c r="W144" s="1871"/>
      <c r="X144" s="564"/>
      <c r="Y144" s="564"/>
      <c r="Z144" s="564"/>
      <c r="AA144" s="564"/>
      <c r="AB144" s="502"/>
    </row>
    <row r="145" spans="1:29" s="2" customFormat="1" ht="39" customHeight="1" x14ac:dyDescent="0.15">
      <c r="B145" s="2043"/>
      <c r="C145" s="2107"/>
      <c r="D145" s="2108"/>
      <c r="E145" s="2038"/>
      <c r="F145" s="2039"/>
      <c r="G145" s="2039"/>
      <c r="H145" s="2039"/>
      <c r="I145" s="2039"/>
      <c r="J145" s="2039"/>
      <c r="K145" s="2039"/>
      <c r="L145" s="2039"/>
      <c r="M145" s="2039"/>
      <c r="N145" s="2040"/>
      <c r="O145" s="939"/>
      <c r="P145" s="1953"/>
      <c r="Q145" s="1871"/>
      <c r="R145" s="1871"/>
      <c r="S145" s="1871"/>
      <c r="T145" s="1871"/>
      <c r="U145" s="1871"/>
      <c r="V145" s="1871"/>
      <c r="W145" s="1871"/>
      <c r="X145" s="564"/>
      <c r="Y145" s="564"/>
      <c r="Z145" s="564"/>
      <c r="AA145" s="564"/>
      <c r="AB145" s="502"/>
    </row>
    <row r="146" spans="1:29" s="2" customFormat="1" ht="39" customHeight="1" x14ac:dyDescent="0.15">
      <c r="B146" s="2043"/>
      <c r="C146" s="2107"/>
      <c r="D146" s="2108"/>
      <c r="E146" s="2038"/>
      <c r="F146" s="2039"/>
      <c r="G146" s="2039"/>
      <c r="H146" s="2039"/>
      <c r="I146" s="2039"/>
      <c r="J146" s="2039"/>
      <c r="K146" s="2039"/>
      <c r="L146" s="2039"/>
      <c r="M146" s="2039"/>
      <c r="N146" s="2040"/>
      <c r="O146" s="939"/>
      <c r="P146" s="1953"/>
      <c r="Q146" s="1871"/>
      <c r="R146" s="1871"/>
      <c r="S146" s="1871"/>
      <c r="T146" s="1871"/>
      <c r="U146" s="1871"/>
      <c r="V146" s="1871"/>
      <c r="W146" s="1871"/>
      <c r="X146" s="564"/>
      <c r="Y146" s="564"/>
      <c r="Z146" s="564"/>
      <c r="AA146" s="564"/>
      <c r="AB146" s="502"/>
    </row>
    <row r="147" spans="1:29" s="2" customFormat="1" ht="39" customHeight="1" x14ac:dyDescent="0.15">
      <c r="B147" s="2043"/>
      <c r="C147" s="2107"/>
      <c r="D147" s="2108"/>
      <c r="E147" s="2038"/>
      <c r="F147" s="2039"/>
      <c r="G147" s="2039"/>
      <c r="H147" s="2039"/>
      <c r="I147" s="2039"/>
      <c r="J147" s="2039"/>
      <c r="K147" s="2039"/>
      <c r="L147" s="2039"/>
      <c r="M147" s="2039"/>
      <c r="N147" s="2040"/>
      <c r="O147" s="941"/>
      <c r="P147" s="1953"/>
      <c r="Q147" s="1871"/>
      <c r="R147" s="1871"/>
      <c r="S147" s="1871"/>
      <c r="T147" s="1871"/>
      <c r="U147" s="1871"/>
      <c r="V147" s="1871"/>
      <c r="W147" s="1871"/>
      <c r="X147" s="564"/>
      <c r="Y147" s="564"/>
      <c r="Z147" s="564"/>
      <c r="AA147" s="564"/>
      <c r="AB147" s="503"/>
    </row>
    <row r="148" spans="1:29" s="2" customFormat="1" ht="21" customHeight="1" x14ac:dyDescent="0.15">
      <c r="B148" s="2043"/>
      <c r="C148" s="2109"/>
      <c r="D148" s="2110"/>
      <c r="E148" s="2062" t="s">
        <v>169</v>
      </c>
      <c r="F148" s="2063"/>
      <c r="G148" s="2063"/>
      <c r="H148" s="2063"/>
      <c r="I148" s="2063"/>
      <c r="J148" s="2063"/>
      <c r="K148" s="2063"/>
      <c r="L148" s="2063"/>
      <c r="M148" s="2063"/>
      <c r="N148" s="2063"/>
      <c r="O148" s="2064"/>
      <c r="P148" s="903"/>
      <c r="Q148" s="568"/>
      <c r="R148" s="568"/>
      <c r="S148" s="568"/>
      <c r="T148" s="568"/>
      <c r="U148" s="568"/>
      <c r="V148" s="568"/>
      <c r="W148" s="568"/>
      <c r="X148" s="568"/>
      <c r="Y148" s="568"/>
      <c r="Z148" s="568"/>
    </row>
    <row r="149" spans="1:29" s="2" customFormat="1" ht="19.5" customHeight="1" x14ac:dyDescent="0.15">
      <c r="B149" s="2044"/>
      <c r="C149" s="2111" t="s">
        <v>170</v>
      </c>
      <c r="D149" s="2111"/>
      <c r="E149" s="1862" t="s">
        <v>171</v>
      </c>
      <c r="F149" s="1863"/>
      <c r="G149" s="1863"/>
      <c r="H149" s="1863"/>
      <c r="I149" s="1863"/>
      <c r="J149" s="1863"/>
      <c r="K149" s="1863"/>
      <c r="L149" s="1863"/>
      <c r="M149" s="1863"/>
      <c r="N149" s="1864"/>
      <c r="O149" s="940"/>
      <c r="P149" s="888" t="str">
        <f t="shared" ref="P149" si="5">IF(O149="○","","※必ず選択してください。")</f>
        <v>※必ず選択してください。</v>
      </c>
      <c r="Q149" s="3"/>
      <c r="R149" s="3"/>
      <c r="S149" s="3"/>
      <c r="T149" s="3"/>
      <c r="U149" s="3"/>
      <c r="V149" s="3"/>
      <c r="W149" s="3"/>
      <c r="X149" s="3"/>
      <c r="Y149" s="3"/>
      <c r="Z149" s="3"/>
    </row>
    <row r="150" spans="1:29" s="2" customFormat="1" ht="30" customHeight="1" x14ac:dyDescent="0.45">
      <c r="A150" s="897" t="s">
        <v>4750</v>
      </c>
      <c r="B150" s="899"/>
      <c r="D150" s="11"/>
      <c r="E150" s="31"/>
      <c r="F150" s="31"/>
      <c r="G150" s="31"/>
      <c r="H150" s="31"/>
      <c r="I150" s="31"/>
      <c r="J150" s="900" t="s">
        <v>4922</v>
      </c>
      <c r="K150" s="4"/>
      <c r="Y150" s="31"/>
      <c r="AA150" s="31"/>
      <c r="AB150" s="11"/>
      <c r="AC150" s="11"/>
    </row>
    <row r="151" spans="1:29" ht="15" customHeight="1" x14ac:dyDescent="0.15">
      <c r="B151" s="1945" t="s">
        <v>431</v>
      </c>
      <c r="C151" s="1945"/>
      <c r="D151" s="2065" t="s">
        <v>99</v>
      </c>
      <c r="E151" s="2066"/>
      <c r="F151" s="2066"/>
      <c r="G151" s="2066"/>
      <c r="H151" s="2066"/>
      <c r="I151" s="2066"/>
      <c r="J151" s="2066"/>
      <c r="K151" s="2066"/>
      <c r="L151" s="2066"/>
      <c r="M151" s="2066"/>
      <c r="N151" s="2067"/>
      <c r="O151" s="2041" t="s">
        <v>879</v>
      </c>
      <c r="P151" s="2"/>
      <c r="Q151" s="2"/>
      <c r="R151" s="2"/>
      <c r="S151" s="2"/>
      <c r="T151" s="2"/>
      <c r="U151" s="2"/>
      <c r="V151" s="2"/>
      <c r="W151" s="2"/>
      <c r="X151" s="2"/>
      <c r="Y151" s="2"/>
      <c r="Z151" s="2"/>
    </row>
    <row r="152" spans="1:29" s="2" customFormat="1" ht="15" customHeight="1" x14ac:dyDescent="0.15">
      <c r="B152" s="1945"/>
      <c r="C152" s="1945"/>
      <c r="D152" s="2068"/>
      <c r="E152" s="2069"/>
      <c r="F152" s="2069"/>
      <c r="G152" s="2069"/>
      <c r="H152" s="2069"/>
      <c r="I152" s="2069"/>
      <c r="J152" s="2069"/>
      <c r="K152" s="2069"/>
      <c r="L152" s="2069"/>
      <c r="M152" s="2069"/>
      <c r="N152" s="2070"/>
      <c r="O152" s="2041"/>
      <c r="P152" s="3"/>
      <c r="Q152" s="3"/>
      <c r="R152" s="3"/>
      <c r="S152" s="3"/>
      <c r="T152" s="3"/>
      <c r="U152" s="3"/>
      <c r="V152" s="3"/>
      <c r="W152" s="3"/>
      <c r="X152" s="3"/>
      <c r="Y152" s="3"/>
      <c r="Z152" s="3"/>
      <c r="AA152" s="7"/>
    </row>
    <row r="153" spans="1:29" s="2" customFormat="1" ht="24.75" customHeight="1" x14ac:dyDescent="0.15">
      <c r="B153" s="1937" t="s">
        <v>173</v>
      </c>
      <c r="C153" s="1938"/>
      <c r="D153" s="1924" t="s">
        <v>363</v>
      </c>
      <c r="E153" s="1925"/>
      <c r="F153" s="1925"/>
      <c r="G153" s="1925"/>
      <c r="H153" s="1925"/>
      <c r="I153" s="1925"/>
      <c r="J153" s="1925"/>
      <c r="K153" s="1925"/>
      <c r="L153" s="1925"/>
      <c r="M153" s="1925"/>
      <c r="N153" s="1926"/>
      <c r="O153" s="939"/>
      <c r="P153" s="3"/>
      <c r="Q153" s="3"/>
      <c r="R153" s="3"/>
      <c r="S153" s="3"/>
      <c r="T153" s="3"/>
      <c r="U153" s="3"/>
      <c r="V153" s="3"/>
      <c r="W153" s="3"/>
      <c r="X153" s="3"/>
      <c r="Y153" s="3"/>
      <c r="Z153" s="3"/>
      <c r="AA153" s="413"/>
    </row>
    <row r="154" spans="1:29" s="2" customFormat="1" ht="24.75" customHeight="1" x14ac:dyDescent="0.15">
      <c r="B154" s="1939"/>
      <c r="C154" s="1940"/>
      <c r="D154" s="1924" t="s">
        <v>4629</v>
      </c>
      <c r="E154" s="1925"/>
      <c r="F154" s="1925"/>
      <c r="G154" s="1925"/>
      <c r="H154" s="1925"/>
      <c r="I154" s="1925"/>
      <c r="J154" s="1925"/>
      <c r="K154" s="1925"/>
      <c r="L154" s="1925"/>
      <c r="M154" s="1925"/>
      <c r="N154" s="1926"/>
      <c r="O154" s="939"/>
      <c r="P154" s="3"/>
      <c r="Q154" s="3"/>
      <c r="R154" s="3"/>
      <c r="S154" s="3"/>
      <c r="T154" s="3"/>
      <c r="U154" s="3"/>
      <c r="V154" s="3"/>
      <c r="W154" s="3"/>
      <c r="X154" s="3"/>
      <c r="Y154" s="3"/>
      <c r="Z154" s="3"/>
    </row>
    <row r="155" spans="1:29" s="2" customFormat="1" ht="24.75" customHeight="1" x14ac:dyDescent="0.15">
      <c r="B155" s="1939"/>
      <c r="C155" s="1940"/>
      <c r="D155" s="1924" t="s">
        <v>365</v>
      </c>
      <c r="E155" s="1925"/>
      <c r="F155" s="1925"/>
      <c r="G155" s="1925"/>
      <c r="H155" s="1925"/>
      <c r="I155" s="1925"/>
      <c r="J155" s="1925"/>
      <c r="K155" s="1925"/>
      <c r="L155" s="1925"/>
      <c r="M155" s="1925"/>
      <c r="N155" s="1926"/>
      <c r="O155" s="939"/>
      <c r="P155" s="3"/>
      <c r="Q155" s="3"/>
      <c r="R155" s="3"/>
      <c r="S155" s="3"/>
      <c r="T155" s="3"/>
      <c r="U155" s="3"/>
      <c r="V155" s="3"/>
      <c r="W155" s="3"/>
      <c r="X155" s="3"/>
      <c r="Y155" s="3"/>
      <c r="Z155" s="3"/>
    </row>
    <row r="156" spans="1:29" s="2" customFormat="1" ht="24.75" customHeight="1" x14ac:dyDescent="0.15">
      <c r="B156" s="1939"/>
      <c r="C156" s="1940"/>
      <c r="D156" s="1924" t="s">
        <v>367</v>
      </c>
      <c r="E156" s="1925"/>
      <c r="F156" s="1925"/>
      <c r="G156" s="1925"/>
      <c r="H156" s="1925"/>
      <c r="I156" s="1925"/>
      <c r="J156" s="1925"/>
      <c r="K156" s="1925"/>
      <c r="L156" s="1925"/>
      <c r="M156" s="1925"/>
      <c r="N156" s="1926"/>
      <c r="O156" s="939"/>
      <c r="P156" s="3"/>
      <c r="Q156" s="3"/>
      <c r="R156" s="3"/>
      <c r="S156" s="3"/>
      <c r="T156" s="3"/>
      <c r="U156" s="3"/>
      <c r="V156" s="3"/>
      <c r="W156" s="3"/>
      <c r="X156" s="3"/>
      <c r="Y156" s="3"/>
      <c r="Z156" s="3"/>
    </row>
    <row r="157" spans="1:29" s="2" customFormat="1" ht="24.75" customHeight="1" x14ac:dyDescent="0.15">
      <c r="B157" s="1939"/>
      <c r="C157" s="1940"/>
      <c r="D157" s="1924" t="s">
        <v>369</v>
      </c>
      <c r="E157" s="1925"/>
      <c r="F157" s="1925"/>
      <c r="G157" s="1925"/>
      <c r="H157" s="1925"/>
      <c r="I157" s="1925"/>
      <c r="J157" s="1925"/>
      <c r="K157" s="1925"/>
      <c r="L157" s="1925"/>
      <c r="M157" s="1925"/>
      <c r="N157" s="1926"/>
      <c r="O157" s="939"/>
      <c r="P157" s="888" t="str">
        <f>IF(O157="○","下の太枠内も記入してください。","")</f>
        <v/>
      </c>
      <c r="Q157" s="3"/>
      <c r="R157" s="3"/>
      <c r="S157" s="3"/>
      <c r="T157" s="3"/>
      <c r="U157" s="3"/>
      <c r="V157" s="3"/>
      <c r="W157" s="3"/>
      <c r="X157" s="3"/>
      <c r="Y157" s="3"/>
      <c r="Z157" s="3"/>
    </row>
    <row r="158" spans="1:29" s="2" customFormat="1" ht="24.75" customHeight="1" x14ac:dyDescent="0.15">
      <c r="B158" s="1939"/>
      <c r="C158" s="1940"/>
      <c r="D158" s="1924" t="s">
        <v>406</v>
      </c>
      <c r="E158" s="1925"/>
      <c r="F158" s="1925"/>
      <c r="G158" s="1925"/>
      <c r="H158" s="1925"/>
      <c r="I158" s="1925"/>
      <c r="J158" s="1925"/>
      <c r="K158" s="1925"/>
      <c r="L158" s="1925"/>
      <c r="M158" s="1925"/>
      <c r="N158" s="1926"/>
      <c r="O158" s="939"/>
      <c r="P158" s="3"/>
      <c r="Q158" s="3"/>
      <c r="R158" s="3"/>
      <c r="S158" s="3"/>
      <c r="T158" s="3"/>
      <c r="U158" s="3"/>
      <c r="V158" s="3"/>
      <c r="W158" s="3"/>
      <c r="X158" s="3"/>
      <c r="Y158" s="3"/>
      <c r="Z158" s="3"/>
    </row>
    <row r="159" spans="1:29" s="2" customFormat="1" ht="24.75" customHeight="1" x14ac:dyDescent="0.15">
      <c r="B159" s="1939"/>
      <c r="C159" s="1940"/>
      <c r="D159" s="1859" t="s">
        <v>371</v>
      </c>
      <c r="E159" s="1860"/>
      <c r="F159" s="1860"/>
      <c r="G159" s="1860"/>
      <c r="H159" s="1860"/>
      <c r="I159" s="1860"/>
      <c r="J159" s="1860"/>
      <c r="K159" s="1860"/>
      <c r="L159" s="1860"/>
      <c r="M159" s="1860"/>
      <c r="N159" s="1861"/>
      <c r="O159" s="939"/>
      <c r="P159" s="3"/>
      <c r="Q159" s="3"/>
      <c r="R159" s="3"/>
      <c r="S159" s="3"/>
      <c r="T159" s="3"/>
      <c r="U159" s="3"/>
      <c r="V159" s="3"/>
      <c r="W159" s="3"/>
      <c r="X159" s="3"/>
      <c r="Y159" s="3"/>
      <c r="Z159" s="3"/>
    </row>
    <row r="160" spans="1:29" s="2" customFormat="1" ht="24.75" customHeight="1" x14ac:dyDescent="0.15">
      <c r="B160" s="1939"/>
      <c r="C160" s="1940"/>
      <c r="D160" s="1859" t="s">
        <v>6777</v>
      </c>
      <c r="E160" s="1860"/>
      <c r="F160" s="1860"/>
      <c r="G160" s="1860"/>
      <c r="H160" s="1860"/>
      <c r="I160" s="1860"/>
      <c r="J160" s="1860"/>
      <c r="K160" s="1860"/>
      <c r="L160" s="1860"/>
      <c r="M160" s="1860"/>
      <c r="N160" s="1861"/>
      <c r="O160" s="941"/>
      <c r="P160" s="3"/>
      <c r="Q160" s="3"/>
      <c r="R160" s="3"/>
      <c r="S160" s="3"/>
      <c r="T160" s="3"/>
      <c r="U160" s="3"/>
      <c r="V160" s="3"/>
      <c r="W160" s="3"/>
      <c r="X160" s="3"/>
      <c r="Y160" s="3"/>
      <c r="Z160" s="3"/>
    </row>
    <row r="161" spans="1:44" s="2" customFormat="1" ht="24.75" customHeight="1" x14ac:dyDescent="0.15">
      <c r="B161" s="1939"/>
      <c r="C161" s="1940"/>
      <c r="D161" s="1859" t="s">
        <v>6778</v>
      </c>
      <c r="E161" s="1860"/>
      <c r="F161" s="1860"/>
      <c r="G161" s="1860"/>
      <c r="H161" s="1860"/>
      <c r="I161" s="1860"/>
      <c r="J161" s="1860"/>
      <c r="K161" s="1860"/>
      <c r="L161" s="1860"/>
      <c r="M161" s="1860"/>
      <c r="N161" s="1861"/>
      <c r="O161" s="941"/>
      <c r="P161" s="888" t="str">
        <f>IF(O161="○","下の太枠内も記入してください。","")</f>
        <v/>
      </c>
      <c r="Q161" s="3"/>
      <c r="R161" s="3"/>
      <c r="S161" s="3"/>
      <c r="T161" s="3"/>
      <c r="U161" s="3"/>
      <c r="V161" s="3"/>
      <c r="W161" s="3"/>
      <c r="X161" s="3"/>
      <c r="Y161" s="3"/>
      <c r="Z161" s="3"/>
    </row>
    <row r="162" spans="1:44" s="2" customFormat="1" ht="24.75" customHeight="1" x14ac:dyDescent="0.15">
      <c r="B162" s="1939"/>
      <c r="C162" s="1940"/>
      <c r="D162" s="1924" t="s">
        <v>373</v>
      </c>
      <c r="E162" s="1925"/>
      <c r="F162" s="1925"/>
      <c r="G162" s="1925"/>
      <c r="H162" s="1925"/>
      <c r="I162" s="1925"/>
      <c r="J162" s="1925"/>
      <c r="K162" s="1925"/>
      <c r="L162" s="1925"/>
      <c r="M162" s="1925"/>
      <c r="N162" s="1926"/>
      <c r="O162" s="939"/>
      <c r="P162" s="888" t="str">
        <f>IF(O162="○","下の太枠内も記入してください。","")</f>
        <v/>
      </c>
      <c r="Q162" s="3"/>
      <c r="R162" s="3"/>
      <c r="S162" s="3"/>
      <c r="T162" s="3"/>
      <c r="U162" s="3"/>
      <c r="V162" s="3"/>
      <c r="W162" s="3"/>
      <c r="X162" s="3"/>
      <c r="Y162" s="3"/>
      <c r="Z162" s="3"/>
    </row>
    <row r="163" spans="1:44" s="2" customFormat="1" ht="33" customHeight="1" x14ac:dyDescent="0.15">
      <c r="B163" s="1941"/>
      <c r="C163" s="1942"/>
      <c r="D163" s="1927" t="s">
        <v>4923</v>
      </c>
      <c r="E163" s="1928"/>
      <c r="F163" s="1928"/>
      <c r="G163" s="1928"/>
      <c r="H163" s="1928"/>
      <c r="I163" s="1928"/>
      <c r="J163" s="1928"/>
      <c r="K163" s="1928"/>
      <c r="L163" s="1928"/>
      <c r="M163" s="1928"/>
      <c r="N163" s="1929"/>
      <c r="O163" s="939"/>
      <c r="P163" s="2079" t="str">
        <f>IF(AND(O163="",COUNTIF(O153:O162,"○")),"※必須。ただし、中山間農業地域、地域振興立法８法地域においては任意。","")</f>
        <v/>
      </c>
      <c r="Q163" s="2080"/>
      <c r="R163" s="2080"/>
      <c r="S163" s="2080"/>
      <c r="T163" s="2080"/>
      <c r="U163" s="2080"/>
      <c r="V163" s="2080"/>
      <c r="W163" s="2080"/>
      <c r="X163" s="3"/>
      <c r="Y163" s="3"/>
      <c r="Z163" s="3"/>
    </row>
    <row r="164" spans="1:44" s="2" customFormat="1" ht="60" customHeight="1" thickBot="1" x14ac:dyDescent="0.2">
      <c r="B164" s="2114" t="s">
        <v>6801</v>
      </c>
      <c r="C164" s="2114"/>
      <c r="D164" s="2114"/>
      <c r="E164" s="2114"/>
      <c r="F164" s="2114"/>
      <c r="G164" s="2114"/>
      <c r="H164" s="2114"/>
      <c r="I164" s="2114"/>
      <c r="J164" s="2114"/>
      <c r="K164" s="2114"/>
      <c r="L164" s="2114"/>
      <c r="M164" s="2114"/>
      <c r="N164" s="2114"/>
      <c r="O164" s="2114"/>
      <c r="P164" s="2114"/>
      <c r="Q164" s="2114"/>
      <c r="R164" s="2114"/>
      <c r="S164" s="2114"/>
      <c r="T164" s="2114"/>
      <c r="U164" s="2114"/>
      <c r="V164" s="2114"/>
      <c r="W164" s="2114"/>
      <c r="X164" s="498"/>
    </row>
    <row r="165" spans="1:44" s="34" customFormat="1" ht="55.5" customHeight="1" x14ac:dyDescent="0.4">
      <c r="A165" s="904"/>
      <c r="B165" s="1931" t="s">
        <v>4924</v>
      </c>
      <c r="C165" s="1931"/>
      <c r="D165" s="1931"/>
      <c r="E165" s="1931"/>
      <c r="F165" s="1931"/>
      <c r="G165" s="1931"/>
      <c r="H165" s="1931"/>
      <c r="I165" s="1931"/>
      <c r="J165" s="1931"/>
      <c r="K165" s="1931"/>
      <c r="L165" s="1931"/>
      <c r="M165" s="1931"/>
      <c r="N165" s="1931"/>
      <c r="O165" s="1931"/>
      <c r="P165" s="1931"/>
      <c r="Q165" s="1931"/>
      <c r="R165" s="1931"/>
      <c r="S165" s="1931"/>
      <c r="T165" s="1931"/>
      <c r="U165" s="1931"/>
      <c r="V165" s="1931"/>
      <c r="W165" s="905"/>
      <c r="X165" s="506"/>
      <c r="Z165" s="1215"/>
    </row>
    <row r="166" spans="1:44" s="38" customFormat="1" ht="20.100000000000001" customHeight="1" x14ac:dyDescent="0.15">
      <c r="A166" s="906"/>
      <c r="B166" s="1932" t="s">
        <v>4925</v>
      </c>
      <c r="C166" s="1932"/>
      <c r="D166" s="1932"/>
      <c r="E166" s="1932"/>
      <c r="F166" s="1932"/>
      <c r="G166" s="1933"/>
      <c r="H166" s="942"/>
      <c r="I166" s="1934" t="s">
        <v>4789</v>
      </c>
      <c r="J166" s="1935"/>
      <c r="K166" s="1935"/>
      <c r="L166" s="1935"/>
      <c r="M166" s="1935"/>
      <c r="N166" s="1935"/>
      <c r="O166" s="1935"/>
      <c r="P166" s="1936"/>
      <c r="Q166" s="2076"/>
      <c r="R166" s="2077"/>
      <c r="S166" s="2077"/>
      <c r="T166" s="2077"/>
      <c r="U166" s="2077"/>
      <c r="V166" s="2078"/>
      <c r="W166" s="907"/>
      <c r="Z166" s="39"/>
      <c r="AA166" s="11"/>
      <c r="AR166" s="1169"/>
    </row>
    <row r="167" spans="1:44" s="38" customFormat="1" ht="21" customHeight="1" x14ac:dyDescent="0.4">
      <c r="A167" s="906"/>
      <c r="B167" s="2112" t="s">
        <v>4926</v>
      </c>
      <c r="C167" s="2112"/>
      <c r="D167" s="2112"/>
      <c r="E167" s="2112"/>
      <c r="F167" s="2112"/>
      <c r="G167" s="2113"/>
      <c r="H167" s="943"/>
      <c r="I167" s="1934" t="s">
        <v>4790</v>
      </c>
      <c r="J167" s="1935"/>
      <c r="K167" s="1935"/>
      <c r="L167" s="1935"/>
      <c r="M167" s="1935"/>
      <c r="N167" s="1935"/>
      <c r="O167" s="1935"/>
      <c r="P167" s="1936"/>
      <c r="Q167" s="2076"/>
      <c r="R167" s="2077"/>
      <c r="S167" s="2077"/>
      <c r="T167" s="2077"/>
      <c r="U167" s="2077"/>
      <c r="V167" s="2078"/>
      <c r="W167" s="908"/>
      <c r="X167" s="28"/>
      <c r="AD167" s="34"/>
      <c r="AE167" s="34"/>
      <c r="AF167" s="34"/>
      <c r="AG167" s="34"/>
      <c r="AH167" s="34"/>
      <c r="AI167" s="34"/>
      <c r="AJ167" s="34"/>
    </row>
    <row r="168" spans="1:44" s="38" customFormat="1" ht="4.5" customHeight="1" thickBot="1" x14ac:dyDescent="0.2">
      <c r="A168" s="909"/>
      <c r="B168" s="910"/>
      <c r="C168" s="1923"/>
      <c r="D168" s="1923"/>
      <c r="E168" s="1923"/>
      <c r="F168" s="1923"/>
      <c r="G168" s="1923"/>
      <c r="H168" s="1923"/>
      <c r="I168" s="1923"/>
      <c r="J168" s="1923"/>
      <c r="K168" s="911"/>
      <c r="L168" s="911"/>
      <c r="M168" s="911"/>
      <c r="N168" s="911"/>
      <c r="O168" s="911"/>
      <c r="P168" s="911"/>
      <c r="Q168" s="911"/>
      <c r="R168" s="911"/>
      <c r="S168" s="911"/>
      <c r="T168" s="911"/>
      <c r="U168" s="911"/>
      <c r="V168" s="911"/>
      <c r="W168" s="912"/>
    </row>
    <row r="169" spans="1:44" s="38" customFormat="1" ht="3" customHeight="1" thickBot="1" x14ac:dyDescent="0.2">
      <c r="A169" s="913"/>
      <c r="B169" s="914"/>
      <c r="C169" s="915"/>
      <c r="D169" s="915"/>
      <c r="E169" s="915"/>
      <c r="F169" s="915"/>
      <c r="G169" s="915"/>
      <c r="H169" s="915"/>
      <c r="I169" s="915"/>
      <c r="J169" s="915"/>
      <c r="K169" s="915"/>
      <c r="L169" s="915"/>
      <c r="M169" s="915"/>
      <c r="N169" s="915"/>
      <c r="O169" s="915"/>
      <c r="P169" s="915"/>
      <c r="Q169" s="915"/>
      <c r="R169" s="915"/>
      <c r="S169" s="915"/>
      <c r="T169" s="915"/>
      <c r="U169" s="915"/>
      <c r="V169" s="915"/>
    </row>
    <row r="170" spans="1:44" s="38" customFormat="1" ht="45" customHeight="1" x14ac:dyDescent="0.15">
      <c r="A170" s="916"/>
      <c r="B170" s="1931" t="s">
        <v>6783</v>
      </c>
      <c r="C170" s="1931"/>
      <c r="D170" s="1931"/>
      <c r="E170" s="1931"/>
      <c r="F170" s="1931"/>
      <c r="G170" s="1931"/>
      <c r="H170" s="1931"/>
      <c r="I170" s="1931"/>
      <c r="J170" s="1931"/>
      <c r="K170" s="1931"/>
      <c r="L170" s="1931"/>
      <c r="M170" s="1931"/>
      <c r="N170" s="1931"/>
      <c r="O170" s="1931"/>
      <c r="P170" s="1931"/>
      <c r="Q170" s="1931"/>
      <c r="R170" s="1931"/>
      <c r="S170" s="1931"/>
      <c r="T170" s="1931"/>
      <c r="U170" s="1931"/>
      <c r="V170" s="1931"/>
      <c r="W170" s="917"/>
    </row>
    <row r="171" spans="1:44" s="38" customFormat="1" ht="16.5" customHeight="1" x14ac:dyDescent="0.15">
      <c r="A171" s="906"/>
      <c r="B171" s="914"/>
      <c r="C171" s="914" t="s">
        <v>4645</v>
      </c>
      <c r="D171" s="915"/>
      <c r="E171" s="915"/>
      <c r="F171" s="915"/>
      <c r="G171" s="915"/>
      <c r="H171" s="1930">
        <v>0</v>
      </c>
      <c r="I171" s="1930"/>
      <c r="J171" s="915"/>
      <c r="K171" s="915"/>
      <c r="L171" s="915"/>
      <c r="M171" s="915"/>
      <c r="N171" s="915"/>
      <c r="O171" s="915"/>
      <c r="P171" s="915"/>
      <c r="Q171" s="915"/>
      <c r="R171" s="915"/>
      <c r="S171" s="915"/>
      <c r="T171" s="915"/>
      <c r="U171" s="915"/>
      <c r="V171" s="915"/>
      <c r="W171" s="907"/>
    </row>
    <row r="172" spans="1:44" s="38" customFormat="1" ht="16.5" customHeight="1" x14ac:dyDescent="0.15">
      <c r="A172" s="906"/>
      <c r="B172" s="914"/>
      <c r="C172" s="914" t="s">
        <v>4646</v>
      </c>
      <c r="D172" s="915"/>
      <c r="E172" s="915"/>
      <c r="F172" s="915"/>
      <c r="G172" s="915"/>
      <c r="H172" s="1930">
        <v>0</v>
      </c>
      <c r="I172" s="1930"/>
      <c r="J172" s="915"/>
      <c r="K172" s="915"/>
      <c r="L172" s="915"/>
      <c r="M172" s="915"/>
      <c r="N172" s="915"/>
      <c r="O172" s="915"/>
      <c r="P172" s="915"/>
      <c r="Q172" s="915"/>
      <c r="R172" s="915"/>
      <c r="S172" s="915"/>
      <c r="T172" s="915"/>
      <c r="U172" s="915"/>
      <c r="V172" s="915"/>
      <c r="W172" s="907"/>
    </row>
    <row r="173" spans="1:44" s="38" customFormat="1" ht="16.5" customHeight="1" x14ac:dyDescent="0.15">
      <c r="A173" s="906"/>
      <c r="B173" s="914"/>
      <c r="C173" s="914" t="s">
        <v>4647</v>
      </c>
      <c r="D173" s="915"/>
      <c r="E173" s="915"/>
      <c r="F173" s="915"/>
      <c r="G173" s="915"/>
      <c r="H173" s="1930">
        <v>0</v>
      </c>
      <c r="I173" s="1930"/>
      <c r="J173" s="915"/>
      <c r="K173" s="915"/>
      <c r="L173" s="915"/>
      <c r="M173" s="915"/>
      <c r="N173" s="915"/>
      <c r="O173" s="915"/>
      <c r="P173" s="915"/>
      <c r="Q173" s="915"/>
      <c r="R173" s="915"/>
      <c r="S173" s="915"/>
      <c r="T173" s="915"/>
      <c r="U173" s="915"/>
      <c r="V173" s="915"/>
      <c r="W173" s="907"/>
    </row>
    <row r="174" spans="1:44" s="38" customFormat="1" ht="16.5" customHeight="1" x14ac:dyDescent="0.15">
      <c r="A174" s="906"/>
      <c r="B174" s="914"/>
      <c r="C174" s="914" t="s">
        <v>4648</v>
      </c>
      <c r="D174" s="915"/>
      <c r="E174" s="915"/>
      <c r="F174" s="915"/>
      <c r="G174" s="915"/>
      <c r="H174" s="1930">
        <v>0</v>
      </c>
      <c r="I174" s="1930"/>
      <c r="J174" s="915"/>
      <c r="K174" s="915"/>
      <c r="L174" s="915"/>
      <c r="M174" s="915"/>
      <c r="N174" s="915"/>
      <c r="O174" s="915"/>
      <c r="P174" s="915"/>
      <c r="Q174" s="915"/>
      <c r="R174" s="915"/>
      <c r="S174" s="915"/>
      <c r="T174" s="915"/>
      <c r="U174" s="915"/>
      <c r="V174" s="915"/>
      <c r="W174" s="907"/>
    </row>
    <row r="175" spans="1:44" s="38" customFormat="1" ht="16.5" customHeight="1" x14ac:dyDescent="0.15">
      <c r="A175" s="906"/>
      <c r="B175" s="914"/>
      <c r="C175" s="914" t="s">
        <v>4649</v>
      </c>
      <c r="D175" s="915"/>
      <c r="E175" s="915"/>
      <c r="F175" s="915"/>
      <c r="G175" s="915"/>
      <c r="H175" s="1930">
        <v>0</v>
      </c>
      <c r="I175" s="1930"/>
      <c r="J175" s="915"/>
      <c r="K175" s="915"/>
      <c r="L175" s="915"/>
      <c r="M175" s="915"/>
      <c r="N175" s="915"/>
      <c r="O175" s="915"/>
      <c r="P175" s="915"/>
      <c r="Q175" s="915"/>
      <c r="R175" s="915"/>
      <c r="S175" s="915"/>
      <c r="T175" s="915"/>
      <c r="U175" s="915"/>
      <c r="V175" s="915"/>
      <c r="W175" s="907"/>
    </row>
    <row r="176" spans="1:44" s="38" customFormat="1" ht="16.5" customHeight="1" x14ac:dyDescent="0.15">
      <c r="A176" s="906"/>
      <c r="B176" s="914"/>
      <c r="C176" s="914" t="s">
        <v>4650</v>
      </c>
      <c r="D176" s="915"/>
      <c r="E176" s="915"/>
      <c r="F176" s="915"/>
      <c r="G176" s="915"/>
      <c r="H176" s="1930">
        <v>0</v>
      </c>
      <c r="I176" s="1930"/>
      <c r="J176" s="915"/>
      <c r="K176" s="915"/>
      <c r="L176" s="915"/>
      <c r="M176" s="915"/>
      <c r="N176" s="915"/>
      <c r="O176" s="915"/>
      <c r="P176" s="915"/>
      <c r="Q176" s="915"/>
      <c r="R176" s="915"/>
      <c r="S176" s="915"/>
      <c r="T176" s="915"/>
      <c r="U176" s="915"/>
      <c r="V176" s="915"/>
      <c r="W176" s="907"/>
    </row>
    <row r="177" spans="1:44" s="38" customFormat="1" ht="7.5" customHeight="1" thickBot="1" x14ac:dyDescent="0.2">
      <c r="A177" s="909"/>
      <c r="B177" s="918"/>
      <c r="C177" s="919"/>
      <c r="D177" s="919"/>
      <c r="E177" s="919"/>
      <c r="F177" s="919"/>
      <c r="G177" s="919"/>
      <c r="H177" s="919"/>
      <c r="I177" s="919"/>
      <c r="J177" s="919"/>
      <c r="K177" s="919"/>
      <c r="L177" s="919"/>
      <c r="M177" s="919"/>
      <c r="N177" s="919"/>
      <c r="O177" s="919"/>
      <c r="P177" s="919"/>
      <c r="Q177" s="919"/>
      <c r="R177" s="919"/>
      <c r="S177" s="919"/>
      <c r="T177" s="919"/>
      <c r="U177" s="919"/>
      <c r="V177" s="919"/>
      <c r="W177" s="912"/>
    </row>
    <row r="178" spans="1:44" s="38" customFormat="1" ht="6" customHeight="1" thickBot="1" x14ac:dyDescent="0.2">
      <c r="A178" s="913"/>
      <c r="C178" s="861"/>
      <c r="D178" s="861"/>
      <c r="E178" s="861"/>
      <c r="F178" s="861"/>
      <c r="G178" s="861"/>
      <c r="H178" s="861"/>
      <c r="I178" s="861"/>
      <c r="J178" s="861"/>
      <c r="K178" s="861"/>
      <c r="L178" s="861"/>
      <c r="M178" s="861"/>
      <c r="N178" s="861"/>
      <c r="O178" s="861"/>
      <c r="P178" s="861"/>
      <c r="Q178" s="861"/>
      <c r="R178" s="861"/>
      <c r="S178" s="861"/>
      <c r="T178" s="861"/>
      <c r="U178" s="861"/>
      <c r="V178" s="861"/>
    </row>
    <row r="179" spans="1:44" s="38" customFormat="1" ht="47.1" customHeight="1" x14ac:dyDescent="0.15">
      <c r="A179" s="916"/>
      <c r="B179" s="2075" t="s">
        <v>4633</v>
      </c>
      <c r="C179" s="2075"/>
      <c r="D179" s="2075"/>
      <c r="E179" s="2075"/>
      <c r="F179" s="2075"/>
      <c r="G179" s="2075"/>
      <c r="H179" s="2075"/>
      <c r="I179" s="2075"/>
      <c r="J179" s="2075"/>
      <c r="K179" s="2075"/>
      <c r="L179" s="2075"/>
      <c r="M179" s="2075"/>
      <c r="N179" s="2075"/>
      <c r="O179" s="2075"/>
      <c r="P179" s="2075"/>
      <c r="Q179" s="2075"/>
      <c r="R179" s="2075"/>
      <c r="S179" s="2075"/>
      <c r="T179" s="2075"/>
      <c r="U179" s="2075"/>
      <c r="V179" s="2075"/>
      <c r="W179" s="920"/>
      <c r="X179" s="500"/>
    </row>
    <row r="180" spans="1:44" s="38" customFormat="1" ht="27" customHeight="1" x14ac:dyDescent="0.15">
      <c r="A180" s="906"/>
      <c r="B180" s="2072"/>
      <c r="C180" s="2073"/>
      <c r="D180" s="2073"/>
      <c r="E180" s="2073"/>
      <c r="F180" s="2073"/>
      <c r="G180" s="2073"/>
      <c r="H180" s="2073"/>
      <c r="I180" s="2073"/>
      <c r="J180" s="2073"/>
      <c r="K180" s="2073"/>
      <c r="L180" s="2073"/>
      <c r="M180" s="2073"/>
      <c r="N180" s="2073"/>
      <c r="O180" s="2073"/>
      <c r="P180" s="2073"/>
      <c r="Q180" s="2073"/>
      <c r="R180" s="2073"/>
      <c r="S180" s="2073"/>
      <c r="T180" s="2073"/>
      <c r="U180" s="2073"/>
      <c r="V180" s="2074"/>
      <c r="W180" s="921"/>
      <c r="X180" s="500"/>
    </row>
    <row r="181" spans="1:44" s="38" customFormat="1" ht="9" customHeight="1" thickBot="1" x14ac:dyDescent="0.2">
      <c r="A181" s="909"/>
      <c r="B181" s="922"/>
      <c r="C181" s="922"/>
      <c r="D181" s="922"/>
      <c r="E181" s="922"/>
      <c r="F181" s="922"/>
      <c r="G181" s="922"/>
      <c r="H181" s="922"/>
      <c r="I181" s="923"/>
      <c r="J181" s="924"/>
      <c r="K181" s="924"/>
      <c r="L181" s="924"/>
      <c r="M181" s="924"/>
      <c r="N181" s="924"/>
      <c r="O181" s="922"/>
      <c r="P181" s="922"/>
      <c r="Q181" s="922"/>
      <c r="R181" s="922"/>
      <c r="S181" s="922"/>
      <c r="T181" s="922"/>
      <c r="U181" s="922"/>
      <c r="V181" s="922"/>
      <c r="W181" s="925"/>
      <c r="X181" s="500"/>
    </row>
    <row r="182" spans="1:44" s="38" customFormat="1" ht="6" customHeight="1" x14ac:dyDescent="0.15">
      <c r="A182" s="913"/>
      <c r="B182" s="72"/>
      <c r="C182" s="72"/>
      <c r="D182" s="72"/>
      <c r="E182" s="72"/>
      <c r="F182" s="72"/>
      <c r="G182" s="72"/>
      <c r="H182" s="72"/>
      <c r="I182" s="500"/>
      <c r="J182" s="9"/>
      <c r="K182" s="9"/>
      <c r="L182" s="9"/>
      <c r="M182" s="9"/>
      <c r="N182" s="9"/>
      <c r="O182" s="72"/>
      <c r="P182" s="72"/>
      <c r="Q182" s="72"/>
      <c r="R182" s="72"/>
      <c r="S182" s="72"/>
      <c r="T182" s="72"/>
      <c r="U182" s="72"/>
      <c r="V182" s="72"/>
      <c r="W182" s="500"/>
      <c r="X182" s="500"/>
    </row>
    <row r="183" spans="1:44" s="34" customFormat="1" ht="24.75" customHeight="1" x14ac:dyDescent="0.4">
      <c r="A183" s="926" t="s">
        <v>396</v>
      </c>
      <c r="B183" s="927"/>
      <c r="C183" s="927"/>
      <c r="D183" s="927"/>
      <c r="E183" s="927"/>
      <c r="F183" s="927"/>
      <c r="G183" s="927"/>
      <c r="H183" s="927"/>
      <c r="I183" s="927"/>
      <c r="J183" s="927"/>
      <c r="K183" s="927"/>
      <c r="L183" s="927"/>
      <c r="M183" s="927"/>
      <c r="N183" s="927"/>
      <c r="O183" s="927"/>
      <c r="P183" s="927"/>
      <c r="Q183" s="927"/>
      <c r="R183" s="927"/>
      <c r="S183" s="927"/>
      <c r="T183" s="927"/>
      <c r="U183" s="927"/>
    </row>
    <row r="184" spans="1:44" s="34" customFormat="1" ht="87.95" customHeight="1" x14ac:dyDescent="0.4">
      <c r="A184" s="595"/>
      <c r="B184" s="2097" t="s">
        <v>4927</v>
      </c>
      <c r="C184" s="2097"/>
      <c r="D184" s="2097"/>
      <c r="E184" s="2097"/>
      <c r="F184" s="2097"/>
      <c r="G184" s="2097"/>
      <c r="H184" s="2097"/>
      <c r="I184" s="2097"/>
      <c r="J184" s="2097"/>
      <c r="K184" s="2097"/>
      <c r="L184" s="2097"/>
      <c r="M184" s="2097"/>
      <c r="N184" s="2097"/>
      <c r="O184" s="2097"/>
      <c r="P184" s="2097"/>
      <c r="Q184" s="2097"/>
      <c r="R184" s="2097"/>
      <c r="S184" s="2097"/>
      <c r="T184" s="2097"/>
      <c r="U184" s="2097"/>
      <c r="V184" s="500"/>
    </row>
    <row r="185" spans="1:44" s="2" customFormat="1" ht="64.5" customHeight="1" x14ac:dyDescent="0.15">
      <c r="A185" s="451"/>
      <c r="B185" s="1714" t="s">
        <v>174</v>
      </c>
      <c r="C185" s="2098"/>
      <c r="D185" s="2098"/>
      <c r="E185" s="2098"/>
      <c r="F185" s="2098"/>
      <c r="G185" s="2098"/>
      <c r="H185" s="2098"/>
      <c r="I185" s="2098"/>
      <c r="J185" s="2098"/>
      <c r="K185" s="2098"/>
      <c r="L185" s="2098"/>
      <c r="M185" s="1715"/>
      <c r="N185" s="2099" t="s">
        <v>175</v>
      </c>
      <c r="O185" s="2100"/>
      <c r="P185" s="2101"/>
      <c r="Q185" s="2102" t="s">
        <v>4877</v>
      </c>
      <c r="R185" s="2103"/>
      <c r="S185" s="2104"/>
      <c r="T185" s="451"/>
      <c r="U185" s="451"/>
      <c r="AR185" s="2" t="str">
        <f>IF(OR(B187="水路",B187="農道"),"km",IF(B187="ため池","箇所",IF(B187="","")))</f>
        <v/>
      </c>
    </row>
    <row r="186" spans="1:44" s="2" customFormat="1" ht="28.5" customHeight="1" x14ac:dyDescent="0.15">
      <c r="A186" s="451"/>
      <c r="B186" s="1714" t="s">
        <v>176</v>
      </c>
      <c r="C186" s="1715"/>
      <c r="D186" s="1714" t="s">
        <v>99</v>
      </c>
      <c r="E186" s="2098"/>
      <c r="F186" s="2098"/>
      <c r="G186" s="1715"/>
      <c r="H186" s="1714" t="s">
        <v>177</v>
      </c>
      <c r="I186" s="2098"/>
      <c r="J186" s="2098"/>
      <c r="K186" s="2098"/>
      <c r="L186" s="2098"/>
      <c r="M186" s="1715"/>
      <c r="N186" s="928"/>
      <c r="O186" s="929"/>
      <c r="P186" s="930" t="s">
        <v>4881</v>
      </c>
      <c r="Q186" s="928"/>
      <c r="R186" s="929"/>
      <c r="S186" s="930" t="s">
        <v>4881</v>
      </c>
      <c r="T186" s="931"/>
      <c r="U186" s="931"/>
    </row>
    <row r="187" spans="1:44" s="2" customFormat="1" ht="30" customHeight="1" x14ac:dyDescent="0.15">
      <c r="A187" s="451"/>
      <c r="B187" s="1994"/>
      <c r="C187" s="1995"/>
      <c r="D187" s="1996"/>
      <c r="E187" s="1997"/>
      <c r="F187" s="1997"/>
      <c r="G187" s="1998"/>
      <c r="H187" s="1996"/>
      <c r="I187" s="1997"/>
      <c r="J187" s="1997"/>
      <c r="K187" s="1997"/>
      <c r="L187" s="1997"/>
      <c r="M187" s="1998"/>
      <c r="N187" s="1970"/>
      <c r="O187" s="1971"/>
      <c r="P187" s="1144" t="str">
        <f>IF(OR(B187="農道", B187="水路"), "km", IF(B187="ため池", "箇所", ""))</f>
        <v/>
      </c>
      <c r="Q187" s="1970"/>
      <c r="R187" s="1971"/>
      <c r="S187" s="1144" t="str">
        <f>IF(B187="水路","km","")</f>
        <v/>
      </c>
      <c r="T187" s="758"/>
      <c r="U187" s="758"/>
      <c r="Y187" s="496"/>
      <c r="Z187" s="497"/>
    </row>
    <row r="188" spans="1:44" s="2" customFormat="1" ht="30" customHeight="1" x14ac:dyDescent="0.15">
      <c r="A188" s="451"/>
      <c r="B188" s="1994"/>
      <c r="C188" s="1995"/>
      <c r="D188" s="1996"/>
      <c r="E188" s="1997"/>
      <c r="F188" s="1997"/>
      <c r="G188" s="1998"/>
      <c r="H188" s="1996"/>
      <c r="I188" s="1997"/>
      <c r="J188" s="1997"/>
      <c r="K188" s="1997"/>
      <c r="L188" s="1997"/>
      <c r="M188" s="1998"/>
      <c r="N188" s="1970"/>
      <c r="O188" s="1971"/>
      <c r="P188" s="1144" t="str">
        <f t="shared" ref="P188:P196" si="6">IF(OR(B188="農道", B188="水路"), "km", IF(B188="ため池", "箇所", ""))</f>
        <v/>
      </c>
      <c r="Q188" s="1970"/>
      <c r="R188" s="1971"/>
      <c r="S188" s="1144" t="str">
        <f>IF(B188="水路","km","")</f>
        <v/>
      </c>
      <c r="T188" s="758"/>
      <c r="U188" s="758"/>
    </row>
    <row r="189" spans="1:44" s="2" customFormat="1" ht="30" customHeight="1" x14ac:dyDescent="0.15">
      <c r="A189" s="451"/>
      <c r="B189" s="1994"/>
      <c r="C189" s="1995"/>
      <c r="D189" s="1996"/>
      <c r="E189" s="1997"/>
      <c r="F189" s="1997"/>
      <c r="G189" s="1998"/>
      <c r="H189" s="1996"/>
      <c r="I189" s="1997"/>
      <c r="J189" s="1997"/>
      <c r="K189" s="1997"/>
      <c r="L189" s="1997"/>
      <c r="M189" s="1998"/>
      <c r="N189" s="1970"/>
      <c r="O189" s="1971"/>
      <c r="P189" s="1144" t="str">
        <f t="shared" si="6"/>
        <v/>
      </c>
      <c r="Q189" s="1970"/>
      <c r="R189" s="1971"/>
      <c r="S189" s="1144" t="str">
        <f t="shared" ref="S189:S196" si="7">IF(B189="水路","km","")</f>
        <v/>
      </c>
      <c r="T189" s="758"/>
      <c r="U189" s="758"/>
    </row>
    <row r="190" spans="1:44" s="2" customFormat="1" ht="30" customHeight="1" x14ac:dyDescent="0.15">
      <c r="A190" s="451"/>
      <c r="B190" s="1994"/>
      <c r="C190" s="1995"/>
      <c r="D190" s="1996"/>
      <c r="E190" s="1997"/>
      <c r="F190" s="1997"/>
      <c r="G190" s="1998"/>
      <c r="H190" s="1996"/>
      <c r="I190" s="1997"/>
      <c r="J190" s="1997"/>
      <c r="K190" s="1997"/>
      <c r="L190" s="1997"/>
      <c r="M190" s="1998"/>
      <c r="N190" s="1970"/>
      <c r="O190" s="1971"/>
      <c r="P190" s="1144" t="str">
        <f t="shared" si="6"/>
        <v/>
      </c>
      <c r="Q190" s="1970"/>
      <c r="R190" s="1971"/>
      <c r="S190" s="1144" t="str">
        <f t="shared" si="7"/>
        <v/>
      </c>
      <c r="T190" s="758"/>
      <c r="U190" s="758"/>
    </row>
    <row r="191" spans="1:44" s="2" customFormat="1" ht="30" customHeight="1" x14ac:dyDescent="0.15">
      <c r="A191" s="451"/>
      <c r="B191" s="1994"/>
      <c r="C191" s="1995"/>
      <c r="D191" s="1996"/>
      <c r="E191" s="1997"/>
      <c r="F191" s="1997"/>
      <c r="G191" s="1998"/>
      <c r="H191" s="1996"/>
      <c r="I191" s="1997"/>
      <c r="J191" s="1997"/>
      <c r="K191" s="1997"/>
      <c r="L191" s="1997"/>
      <c r="M191" s="1998"/>
      <c r="N191" s="1970"/>
      <c r="O191" s="1971"/>
      <c r="P191" s="1144" t="str">
        <f t="shared" si="6"/>
        <v/>
      </c>
      <c r="Q191" s="1970"/>
      <c r="R191" s="1971"/>
      <c r="S191" s="1144" t="str">
        <f t="shared" si="7"/>
        <v/>
      </c>
      <c r="T191" s="758"/>
      <c r="U191" s="758"/>
    </row>
    <row r="192" spans="1:44" s="2" customFormat="1" ht="30" customHeight="1" x14ac:dyDescent="0.15">
      <c r="A192" s="451"/>
      <c r="B192" s="1994"/>
      <c r="C192" s="1995"/>
      <c r="D192" s="1996"/>
      <c r="E192" s="1997"/>
      <c r="F192" s="1997"/>
      <c r="G192" s="1998"/>
      <c r="H192" s="1996"/>
      <c r="I192" s="1997"/>
      <c r="J192" s="1997"/>
      <c r="K192" s="1997"/>
      <c r="L192" s="1997"/>
      <c r="M192" s="1998"/>
      <c r="N192" s="1970"/>
      <c r="O192" s="1971"/>
      <c r="P192" s="1144" t="str">
        <f t="shared" si="6"/>
        <v/>
      </c>
      <c r="Q192" s="1970"/>
      <c r="R192" s="1971"/>
      <c r="S192" s="1144" t="str">
        <f t="shared" si="7"/>
        <v/>
      </c>
      <c r="T192" s="758"/>
      <c r="U192" s="758"/>
    </row>
    <row r="193" spans="1:24" s="2" customFormat="1" ht="30" customHeight="1" x14ac:dyDescent="0.15">
      <c r="A193" s="451"/>
      <c r="B193" s="1994"/>
      <c r="C193" s="1995"/>
      <c r="D193" s="1996"/>
      <c r="E193" s="1997"/>
      <c r="F193" s="1997"/>
      <c r="G193" s="1998"/>
      <c r="H193" s="1996"/>
      <c r="I193" s="1997"/>
      <c r="J193" s="1997"/>
      <c r="K193" s="1997"/>
      <c r="L193" s="1997"/>
      <c r="M193" s="1998"/>
      <c r="N193" s="1992"/>
      <c r="O193" s="1993"/>
      <c r="P193" s="1144" t="str">
        <f t="shared" si="6"/>
        <v/>
      </c>
      <c r="Q193" s="1970"/>
      <c r="R193" s="1971"/>
      <c r="S193" s="1144" t="str">
        <f t="shared" si="7"/>
        <v/>
      </c>
      <c r="T193" s="758"/>
      <c r="U193" s="758"/>
    </row>
    <row r="194" spans="1:24" s="2" customFormat="1" ht="30" customHeight="1" x14ac:dyDescent="0.15">
      <c r="A194" s="451"/>
      <c r="B194" s="1994"/>
      <c r="C194" s="1995"/>
      <c r="D194" s="1996"/>
      <c r="E194" s="1997"/>
      <c r="F194" s="1997"/>
      <c r="G194" s="1998"/>
      <c r="H194" s="1996"/>
      <c r="I194" s="1997"/>
      <c r="J194" s="1997"/>
      <c r="K194" s="1997"/>
      <c r="L194" s="1997"/>
      <c r="M194" s="1998"/>
      <c r="N194" s="1992"/>
      <c r="O194" s="1993"/>
      <c r="P194" s="1144" t="str">
        <f t="shared" si="6"/>
        <v/>
      </c>
      <c r="Q194" s="1970"/>
      <c r="R194" s="1971"/>
      <c r="S194" s="1144" t="str">
        <f t="shared" si="7"/>
        <v/>
      </c>
      <c r="T194" s="758"/>
      <c r="U194" s="758"/>
    </row>
    <row r="195" spans="1:24" s="2" customFormat="1" ht="30" customHeight="1" x14ac:dyDescent="0.15">
      <c r="A195" s="451"/>
      <c r="B195" s="1994"/>
      <c r="C195" s="1995"/>
      <c r="D195" s="1996"/>
      <c r="E195" s="1997"/>
      <c r="F195" s="1997"/>
      <c r="G195" s="1998"/>
      <c r="H195" s="1996"/>
      <c r="I195" s="1997"/>
      <c r="J195" s="1997"/>
      <c r="K195" s="1997"/>
      <c r="L195" s="1997"/>
      <c r="M195" s="1998"/>
      <c r="N195" s="1992"/>
      <c r="O195" s="1993"/>
      <c r="P195" s="1144" t="str">
        <f t="shared" si="6"/>
        <v/>
      </c>
      <c r="Q195" s="1970"/>
      <c r="R195" s="1971"/>
      <c r="S195" s="1144" t="str">
        <f t="shared" si="7"/>
        <v/>
      </c>
      <c r="T195" s="758"/>
      <c r="U195" s="758"/>
    </row>
    <row r="196" spans="1:24" s="2" customFormat="1" ht="30" customHeight="1" x14ac:dyDescent="0.15">
      <c r="A196" s="451"/>
      <c r="B196" s="1994"/>
      <c r="C196" s="1995"/>
      <c r="D196" s="1996"/>
      <c r="E196" s="1997"/>
      <c r="F196" s="1997"/>
      <c r="G196" s="1998"/>
      <c r="H196" s="1996"/>
      <c r="I196" s="1997"/>
      <c r="J196" s="1997"/>
      <c r="K196" s="1997"/>
      <c r="L196" s="1997"/>
      <c r="M196" s="1998"/>
      <c r="N196" s="1992"/>
      <c r="O196" s="1993"/>
      <c r="P196" s="1144" t="str">
        <f t="shared" si="6"/>
        <v/>
      </c>
      <c r="Q196" s="1970"/>
      <c r="R196" s="1971"/>
      <c r="S196" s="1144" t="str">
        <f t="shared" si="7"/>
        <v/>
      </c>
      <c r="T196" s="758"/>
      <c r="U196" s="758"/>
    </row>
    <row r="197" spans="1:24" s="2" customFormat="1" ht="21.75" customHeight="1" x14ac:dyDescent="0.15">
      <c r="B197" s="2121" t="s">
        <v>169</v>
      </c>
      <c r="C197" s="2121"/>
      <c r="D197" s="2121"/>
      <c r="E197" s="2121"/>
      <c r="F197" s="2121"/>
      <c r="G197" s="2121"/>
      <c r="H197" s="2121"/>
      <c r="I197" s="2121"/>
      <c r="J197" s="2121"/>
      <c r="K197" s="2121"/>
      <c r="L197" s="2121"/>
      <c r="M197" s="2121"/>
      <c r="N197" s="2121"/>
      <c r="O197" s="2121"/>
      <c r="P197" s="2121"/>
      <c r="Q197" s="2121"/>
      <c r="R197" s="2121"/>
      <c r="S197" s="2121"/>
      <c r="T197" s="3"/>
    </row>
    <row r="198" spans="1:24" s="2" customFormat="1" ht="13.5" customHeight="1" x14ac:dyDescent="0.15">
      <c r="B198" s="8"/>
      <c r="C198" s="8"/>
      <c r="D198" s="932"/>
      <c r="E198" s="932"/>
      <c r="F198" s="932"/>
      <c r="G198" s="932"/>
      <c r="H198" s="932"/>
      <c r="I198" s="932"/>
      <c r="J198" s="932"/>
      <c r="K198" s="932"/>
      <c r="L198" s="932"/>
      <c r="M198" s="932"/>
      <c r="N198" s="3"/>
      <c r="O198" s="3"/>
      <c r="P198" s="3"/>
      <c r="Q198" s="3"/>
      <c r="R198" s="3"/>
      <c r="S198" s="3"/>
      <c r="T198" s="3"/>
    </row>
    <row r="199" spans="1:24" s="2" customFormat="1" ht="26.25" customHeight="1" x14ac:dyDescent="0.15">
      <c r="B199" s="2118" t="s">
        <v>178</v>
      </c>
      <c r="C199" s="2118"/>
      <c r="D199" s="2118"/>
      <c r="E199" s="2118"/>
      <c r="F199" s="2118"/>
      <c r="G199" s="2118"/>
      <c r="H199" s="933"/>
      <c r="I199" s="944"/>
      <c r="J199" s="2116" t="s">
        <v>4751</v>
      </c>
      <c r="K199" s="2117"/>
      <c r="L199" s="2117"/>
      <c r="M199" s="2117"/>
      <c r="N199" s="934"/>
      <c r="O199" s="935"/>
      <c r="P199" s="936"/>
      <c r="Q199" s="936"/>
      <c r="R199" s="944"/>
      <c r="S199" s="2119" t="s">
        <v>179</v>
      </c>
      <c r="T199" s="2120"/>
      <c r="U199" s="2120"/>
      <c r="V199" s="2120"/>
      <c r="W199" s="2120"/>
      <c r="X199" s="499"/>
    </row>
    <row r="200" spans="1:24" s="2" customFormat="1" ht="39" customHeight="1" x14ac:dyDescent="0.15">
      <c r="B200" s="2115" t="s">
        <v>180</v>
      </c>
      <c r="C200" s="2115"/>
      <c r="D200" s="2115"/>
      <c r="E200" s="2115"/>
      <c r="F200" s="2115"/>
      <c r="G200" s="2115"/>
      <c r="H200" s="2115"/>
      <c r="I200" s="2115"/>
      <c r="J200" s="2115"/>
      <c r="K200" s="2115"/>
      <c r="L200" s="2115"/>
      <c r="M200" s="2115"/>
      <c r="N200" s="2115"/>
      <c r="O200" s="2115"/>
      <c r="P200" s="2115"/>
      <c r="Q200" s="2115"/>
      <c r="R200" s="2115"/>
      <c r="S200" s="2115"/>
      <c r="T200" s="2115"/>
      <c r="U200" s="2115"/>
      <c r="V200" s="2115"/>
      <c r="W200" s="757"/>
      <c r="X200" s="39"/>
    </row>
    <row r="201" spans="1:24" s="2" customFormat="1" ht="13.5" customHeight="1" x14ac:dyDescent="0.15">
      <c r="B201" s="24"/>
      <c r="C201" s="24"/>
      <c r="D201" s="24"/>
      <c r="E201" s="24"/>
      <c r="F201" s="24"/>
      <c r="G201" s="24"/>
      <c r="H201" s="24"/>
      <c r="I201" s="24"/>
      <c r="J201" s="24"/>
      <c r="K201" s="24"/>
      <c r="L201" s="24"/>
      <c r="M201" s="24"/>
      <c r="N201" s="24"/>
      <c r="O201" s="24"/>
      <c r="P201" s="24"/>
      <c r="Q201" s="24"/>
      <c r="R201" s="24"/>
      <c r="S201" s="24"/>
      <c r="T201" s="24"/>
      <c r="U201" s="24"/>
      <c r="V201" s="24"/>
      <c r="W201" s="39"/>
      <c r="X201" s="39"/>
    </row>
  </sheetData>
  <sheetProtection sheet="1" selectLockedCells="1"/>
  <dataConsolidate/>
  <mergeCells count="357">
    <mergeCell ref="E144:N144"/>
    <mergeCell ref="N50:W52"/>
    <mergeCell ref="N53:W53"/>
    <mergeCell ref="M98:T98"/>
    <mergeCell ref="D98:L98"/>
    <mergeCell ref="D97:L97"/>
    <mergeCell ref="D96:L96"/>
    <mergeCell ref="D95:L95"/>
    <mergeCell ref="E59:I59"/>
    <mergeCell ref="J59:N59"/>
    <mergeCell ref="B60:D60"/>
    <mergeCell ref="E63:G63"/>
    <mergeCell ref="B74:D74"/>
    <mergeCell ref="E74:G74"/>
    <mergeCell ref="B83:C83"/>
    <mergeCell ref="S74:U74"/>
    <mergeCell ref="P74:R74"/>
    <mergeCell ref="O59:S59"/>
    <mergeCell ref="B84:B100"/>
    <mergeCell ref="D93:L93"/>
    <mergeCell ref="M93:T93"/>
    <mergeCell ref="D99:L99"/>
    <mergeCell ref="M95:T95"/>
    <mergeCell ref="M90:T90"/>
    <mergeCell ref="B138:B149"/>
    <mergeCell ref="E146:N146"/>
    <mergeCell ref="E147:N147"/>
    <mergeCell ref="C84:C90"/>
    <mergeCell ref="D87:L87"/>
    <mergeCell ref="D88:L88"/>
    <mergeCell ref="D89:L89"/>
    <mergeCell ref="D90:L90"/>
    <mergeCell ref="M89:T89"/>
    <mergeCell ref="M86:T86"/>
    <mergeCell ref="M87:T87"/>
    <mergeCell ref="M88:T88"/>
    <mergeCell ref="C91:C93"/>
    <mergeCell ref="C97:C99"/>
    <mergeCell ref="D92:L92"/>
    <mergeCell ref="D91:L91"/>
    <mergeCell ref="D94:L94"/>
    <mergeCell ref="D100:L100"/>
    <mergeCell ref="E145:N145"/>
    <mergeCell ref="C131:D131"/>
    <mergeCell ref="C132:D137"/>
    <mergeCell ref="B126:B137"/>
    <mergeCell ref="C126:D130"/>
    <mergeCell ref="E141:N141"/>
    <mergeCell ref="B2:V2"/>
    <mergeCell ref="B4:H4"/>
    <mergeCell ref="C8:E8"/>
    <mergeCell ref="F8:H8"/>
    <mergeCell ref="I8:L8"/>
    <mergeCell ref="B9:B10"/>
    <mergeCell ref="C9:E9"/>
    <mergeCell ref="F9:G9"/>
    <mergeCell ref="I9:L9"/>
    <mergeCell ref="C10:E10"/>
    <mergeCell ref="F10:G10"/>
    <mergeCell ref="I10:L10"/>
    <mergeCell ref="F6:W6"/>
    <mergeCell ref="N8:W9"/>
    <mergeCell ref="N10:W12"/>
    <mergeCell ref="C11:E11"/>
    <mergeCell ref="F11:G11"/>
    <mergeCell ref="I11:L11"/>
    <mergeCell ref="C12:E12"/>
    <mergeCell ref="F12:G12"/>
    <mergeCell ref="I12:L12"/>
    <mergeCell ref="B11:B12"/>
    <mergeCell ref="B200:V200"/>
    <mergeCell ref="J199:M199"/>
    <mergeCell ref="B199:G199"/>
    <mergeCell ref="S199:W199"/>
    <mergeCell ref="B196:C196"/>
    <mergeCell ref="D196:G196"/>
    <mergeCell ref="H196:M196"/>
    <mergeCell ref="N196:O196"/>
    <mergeCell ref="B197:S197"/>
    <mergeCell ref="Q196:R196"/>
    <mergeCell ref="B195:C195"/>
    <mergeCell ref="D195:G195"/>
    <mergeCell ref="H195:M195"/>
    <mergeCell ref="N195:O195"/>
    <mergeCell ref="O151:O152"/>
    <mergeCell ref="C138:D142"/>
    <mergeCell ref="C149:D149"/>
    <mergeCell ref="B151:C152"/>
    <mergeCell ref="C143:D148"/>
    <mergeCell ref="H189:M189"/>
    <mergeCell ref="B190:C190"/>
    <mergeCell ref="D190:G190"/>
    <mergeCell ref="B167:G167"/>
    <mergeCell ref="B191:C191"/>
    <mergeCell ref="D191:G191"/>
    <mergeCell ref="H191:M191"/>
    <mergeCell ref="N191:O191"/>
    <mergeCell ref="B192:C192"/>
    <mergeCell ref="D192:G192"/>
    <mergeCell ref="H192:M192"/>
    <mergeCell ref="N192:O192"/>
    <mergeCell ref="B164:W164"/>
    <mergeCell ref="H171:I171"/>
    <mergeCell ref="H172:I172"/>
    <mergeCell ref="Q190:R190"/>
    <mergeCell ref="B184:U184"/>
    <mergeCell ref="B185:M185"/>
    <mergeCell ref="N185:P185"/>
    <mergeCell ref="B186:C186"/>
    <mergeCell ref="D186:G186"/>
    <mergeCell ref="H186:M186"/>
    <mergeCell ref="Q185:S185"/>
    <mergeCell ref="N187:O187"/>
    <mergeCell ref="B188:C188"/>
    <mergeCell ref="D189:G189"/>
    <mergeCell ref="B189:C189"/>
    <mergeCell ref="H188:M188"/>
    <mergeCell ref="N188:O188"/>
    <mergeCell ref="B193:C193"/>
    <mergeCell ref="H176:I176"/>
    <mergeCell ref="Y7:Y8"/>
    <mergeCell ref="Y9:Y10"/>
    <mergeCell ref="Y11:Y12"/>
    <mergeCell ref="C48:E48"/>
    <mergeCell ref="F48:G48"/>
    <mergeCell ref="I48:L48"/>
    <mergeCell ref="C49:E49"/>
    <mergeCell ref="F49:G49"/>
    <mergeCell ref="I49:L49"/>
    <mergeCell ref="C44:E44"/>
    <mergeCell ref="C43:E43"/>
    <mergeCell ref="I45:L45"/>
    <mergeCell ref="Y13:Y14"/>
    <mergeCell ref="F17:H18"/>
    <mergeCell ref="C47:E47"/>
    <mergeCell ref="F47:G47"/>
    <mergeCell ref="C24:E24"/>
    <mergeCell ref="F24:G24"/>
    <mergeCell ref="I24:L24"/>
    <mergeCell ref="C18:E18"/>
    <mergeCell ref="C22:E22"/>
    <mergeCell ref="F22:G22"/>
    <mergeCell ref="U15:V15"/>
    <mergeCell ref="O14:T14"/>
    <mergeCell ref="H194:M194"/>
    <mergeCell ref="B180:V180"/>
    <mergeCell ref="B179:V179"/>
    <mergeCell ref="D193:G193"/>
    <mergeCell ref="H193:M193"/>
    <mergeCell ref="N193:O193"/>
    <mergeCell ref="H190:M190"/>
    <mergeCell ref="N190:O190"/>
    <mergeCell ref="B187:C187"/>
    <mergeCell ref="D187:G187"/>
    <mergeCell ref="H187:M187"/>
    <mergeCell ref="D188:G188"/>
    <mergeCell ref="Q191:R191"/>
    <mergeCell ref="Q193:R193"/>
    <mergeCell ref="Q192:R192"/>
    <mergeCell ref="Q166:V166"/>
    <mergeCell ref="M79:M80"/>
    <mergeCell ref="B165:V165"/>
    <mergeCell ref="P163:W163"/>
    <mergeCell ref="I167:P167"/>
    <mergeCell ref="Q167:V167"/>
    <mergeCell ref="C118:L118"/>
    <mergeCell ref="D158:N158"/>
    <mergeCell ref="M99:T99"/>
    <mergeCell ref="O137:V137"/>
    <mergeCell ref="E131:N131"/>
    <mergeCell ref="E132:N132"/>
    <mergeCell ref="E135:N135"/>
    <mergeCell ref="E136:N136"/>
    <mergeCell ref="E133:N133"/>
    <mergeCell ref="E134:N134"/>
    <mergeCell ref="O133:V133"/>
    <mergeCell ref="O134:V134"/>
    <mergeCell ref="O131:V131"/>
    <mergeCell ref="O132:V132"/>
    <mergeCell ref="O135:V135"/>
    <mergeCell ref="O136:V136"/>
    <mergeCell ref="D155:N155"/>
    <mergeCell ref="D156:N156"/>
    <mergeCell ref="D157:N157"/>
    <mergeCell ref="P126:W129"/>
    <mergeCell ref="E149:N149"/>
    <mergeCell ref="E148:O148"/>
    <mergeCell ref="D153:N153"/>
    <mergeCell ref="D154:N154"/>
    <mergeCell ref="D151:N152"/>
    <mergeCell ref="D86:L86"/>
    <mergeCell ref="D85:L85"/>
    <mergeCell ref="N54:T54"/>
    <mergeCell ref="N55:T55"/>
    <mergeCell ref="C119:L119"/>
    <mergeCell ref="Q119:V119"/>
    <mergeCell ref="E142:N142"/>
    <mergeCell ref="E143:N143"/>
    <mergeCell ref="E124:N125"/>
    <mergeCell ref="C120:L120"/>
    <mergeCell ref="O124:O125"/>
    <mergeCell ref="M96:T96"/>
    <mergeCell ref="C94:C96"/>
    <mergeCell ref="E138:N138"/>
    <mergeCell ref="E137:N137"/>
    <mergeCell ref="E139:N139"/>
    <mergeCell ref="E140:N140"/>
    <mergeCell ref="C54:E55"/>
    <mergeCell ref="H25:H26"/>
    <mergeCell ref="I25:L26"/>
    <mergeCell ref="B48:B49"/>
    <mergeCell ref="C46:E46"/>
    <mergeCell ref="H30:H31"/>
    <mergeCell ref="I30:L31"/>
    <mergeCell ref="B50:L51"/>
    <mergeCell ref="B52:B53"/>
    <mergeCell ref="C52:E52"/>
    <mergeCell ref="F52:H53"/>
    <mergeCell ref="I52:L52"/>
    <mergeCell ref="F25:G26"/>
    <mergeCell ref="C32:E33"/>
    <mergeCell ref="F32:G33"/>
    <mergeCell ref="H32:H33"/>
    <mergeCell ref="I53:L53"/>
    <mergeCell ref="B36:B38"/>
    <mergeCell ref="F36:H38"/>
    <mergeCell ref="C36:E36"/>
    <mergeCell ref="C37:E38"/>
    <mergeCell ref="I36:L36"/>
    <mergeCell ref="I37:L38"/>
    <mergeCell ref="B22:B26"/>
    <mergeCell ref="B27:B31"/>
    <mergeCell ref="Q195:R195"/>
    <mergeCell ref="Q187:R187"/>
    <mergeCell ref="Q188:R188"/>
    <mergeCell ref="Q189:R189"/>
    <mergeCell ref="Q194:R194"/>
    <mergeCell ref="C53:E53"/>
    <mergeCell ref="C45:E45"/>
    <mergeCell ref="N117:V117"/>
    <mergeCell ref="D84:L84"/>
    <mergeCell ref="D83:L83"/>
    <mergeCell ref="D82:L82"/>
    <mergeCell ref="D81:L81"/>
    <mergeCell ref="M83:T83"/>
    <mergeCell ref="H74:J74"/>
    <mergeCell ref="K74:M74"/>
    <mergeCell ref="D79:L80"/>
    <mergeCell ref="S57:V57"/>
    <mergeCell ref="B124:D125"/>
    <mergeCell ref="N194:O194"/>
    <mergeCell ref="H173:I173"/>
    <mergeCell ref="N189:O189"/>
    <mergeCell ref="B194:C194"/>
    <mergeCell ref="D194:G194"/>
    <mergeCell ref="E130:N130"/>
    <mergeCell ref="AD43:AG43"/>
    <mergeCell ref="AD44:AE44"/>
    <mergeCell ref="AD45:AE45"/>
    <mergeCell ref="AD46:AE46"/>
    <mergeCell ref="AD47:AE47"/>
    <mergeCell ref="AD48:AE48"/>
    <mergeCell ref="AD49:AE49"/>
    <mergeCell ref="F43:H43"/>
    <mergeCell ref="I43:L43"/>
    <mergeCell ref="I46:L46"/>
    <mergeCell ref="O45:T45"/>
    <mergeCell ref="I47:L47"/>
    <mergeCell ref="F46:G46"/>
    <mergeCell ref="F44:G44"/>
    <mergeCell ref="I44:L44"/>
    <mergeCell ref="F45:G45"/>
    <mergeCell ref="N43:W44"/>
    <mergeCell ref="C21:E21"/>
    <mergeCell ref="H27:H29"/>
    <mergeCell ref="I27:L29"/>
    <mergeCell ref="O38:T40"/>
    <mergeCell ref="C168:J168"/>
    <mergeCell ref="D162:N162"/>
    <mergeCell ref="D163:N163"/>
    <mergeCell ref="H174:I174"/>
    <mergeCell ref="H175:I175"/>
    <mergeCell ref="B170:V170"/>
    <mergeCell ref="O47:T47"/>
    <mergeCell ref="B46:B47"/>
    <mergeCell ref="B44:B45"/>
    <mergeCell ref="B166:G166"/>
    <mergeCell ref="I166:P166"/>
    <mergeCell ref="B153:C163"/>
    <mergeCell ref="D159:N159"/>
    <mergeCell ref="T59:V60"/>
    <mergeCell ref="B79:C80"/>
    <mergeCell ref="B81:C82"/>
    <mergeCell ref="B116:W116"/>
    <mergeCell ref="C117:L117"/>
    <mergeCell ref="P143:W147"/>
    <mergeCell ref="P138:W142"/>
    <mergeCell ref="B13:B14"/>
    <mergeCell ref="C13:E13"/>
    <mergeCell ref="F13:G13"/>
    <mergeCell ref="I13:L13"/>
    <mergeCell ref="C14:E14"/>
    <mergeCell ref="F14:G14"/>
    <mergeCell ref="I14:L14"/>
    <mergeCell ref="B17:B18"/>
    <mergeCell ref="C17:E17"/>
    <mergeCell ref="I18:L18"/>
    <mergeCell ref="I17:L17"/>
    <mergeCell ref="B15:L16"/>
    <mergeCell ref="F30:G31"/>
    <mergeCell ref="N29:P30"/>
    <mergeCell ref="S31:U31"/>
    <mergeCell ref="S29:U30"/>
    <mergeCell ref="C27:E29"/>
    <mergeCell ref="F27:G29"/>
    <mergeCell ref="D161:N161"/>
    <mergeCell ref="E126:N126"/>
    <mergeCell ref="E127:N127"/>
    <mergeCell ref="E128:N128"/>
    <mergeCell ref="E129:N129"/>
    <mergeCell ref="N57:R57"/>
    <mergeCell ref="Q114:V114"/>
    <mergeCell ref="Q109:V109"/>
    <mergeCell ref="Q106:V106"/>
    <mergeCell ref="D160:N160"/>
    <mergeCell ref="N105:W105"/>
    <mergeCell ref="U84:X100"/>
    <mergeCell ref="M100:T100"/>
    <mergeCell ref="B101:L101"/>
    <mergeCell ref="B54:B55"/>
    <mergeCell ref="F54:H55"/>
    <mergeCell ref="I54:L54"/>
    <mergeCell ref="I55:L55"/>
    <mergeCell ref="U38:U40"/>
    <mergeCell ref="V38:V40"/>
    <mergeCell ref="B34:L35"/>
    <mergeCell ref="B32:B33"/>
    <mergeCell ref="N33:W37"/>
    <mergeCell ref="I32:L33"/>
    <mergeCell ref="U14:V14"/>
    <mergeCell ref="N21:W22"/>
    <mergeCell ref="O23:W24"/>
    <mergeCell ref="O15:T15"/>
    <mergeCell ref="I21:L21"/>
    <mergeCell ref="F21:H21"/>
    <mergeCell ref="Q29:Q30"/>
    <mergeCell ref="C25:E26"/>
    <mergeCell ref="V26:V27"/>
    <mergeCell ref="I22:L22"/>
    <mergeCell ref="C23:E23"/>
    <mergeCell ref="F23:G23"/>
    <mergeCell ref="I23:L23"/>
    <mergeCell ref="N26:P27"/>
    <mergeCell ref="S26:U27"/>
    <mergeCell ref="Q26:Q27"/>
    <mergeCell ref="V29:V30"/>
    <mergeCell ref="C30:E31"/>
  </mergeCells>
  <phoneticPr fontId="7"/>
  <conditionalFormatting sqref="B180:V180">
    <cfRule type="expression" dxfId="79" priority="24">
      <formula>$O$162="○"</formula>
    </cfRule>
  </conditionalFormatting>
  <conditionalFormatting sqref="H166">
    <cfRule type="expression" dxfId="78" priority="10">
      <formula>H167="○"</formula>
    </cfRule>
  </conditionalFormatting>
  <conditionalFormatting sqref="H166:H167">
    <cfRule type="expression" dxfId="77" priority="16">
      <formula>$O$157="○"</formula>
    </cfRule>
  </conditionalFormatting>
  <conditionalFormatting sqref="H167">
    <cfRule type="expression" dxfId="76" priority="9">
      <formula>H166="○"</formula>
    </cfRule>
  </conditionalFormatting>
  <conditionalFormatting sqref="H171:H176">
    <cfRule type="expression" dxfId="75" priority="12">
      <formula>$O$161="○"</formula>
    </cfRule>
  </conditionalFormatting>
  <conditionalFormatting sqref="Q166:V167">
    <cfRule type="expression" dxfId="74" priority="14">
      <formula>H166="○"</formula>
    </cfRule>
  </conditionalFormatting>
  <dataValidations count="17">
    <dataValidation type="list" allowBlank="1" showInputMessage="1" showErrorMessage="1" sqref="B187:C196" xr:uid="{B87BD37B-058B-4FA3-8820-4688824FCA62}">
      <formula1>F.施設</formula1>
    </dataValidation>
    <dataValidation type="list" allowBlank="1" showInputMessage="1" showErrorMessage="1" sqref="R199 H166:H167 J4 Z149 V26 O126:O130 M94 M91:M92 M84:M85 M101 I199 O138:O147 O153:O163 M117:M119 B117:B120 M112:M114 B112:B115 M108:M109 B108:B110 M104:M106 B104:B106 G71 G69 M67 M81:M82 Q26 P67 P69 M69 J69 O149:P149 M97 J67 G67 Q65 M65 I65 E65 V45 V47 Q29 V29 V54:V55" xr:uid="{25825E95-4CF9-426D-B82C-571FE22FF3EB}">
      <formula1>B.○か空白</formula1>
    </dataValidation>
    <dataValidation type="whole" operator="greaterThanOrEqual" allowBlank="1" showInputMessage="1" showErrorMessage="1" error="小数点以下を切り捨て、整数で記入してください。" sqref="C9:E14 C32 D22:E24 C22:C25 C30" xr:uid="{3634C7D9-5D90-430A-9199-72AC9BD29E95}">
      <formula1>0</formula1>
    </dataValidation>
    <dataValidation type="whole" imeMode="off" operator="greaterThanOrEqual" allowBlank="1" showInputMessage="1" showErrorMessage="1" error="小数点以下を切り捨て、整数で入力してください。" sqref="C44:E49" xr:uid="{F9E38ED0-32C2-4A7E-B596-40116696B8C8}">
      <formula1>0</formula1>
    </dataValidation>
    <dataValidation type="decimal" imeMode="off" operator="greaterThanOrEqual" allowBlank="1" showInputMessage="1" showErrorMessage="1" sqref="N187:O196 Q187:R196" xr:uid="{9D815BD7-4244-4FF8-9893-B42032E125DA}">
      <formula1>0.01</formula1>
    </dataValidation>
    <dataValidation imeMode="off" allowBlank="1" showInputMessage="1" showErrorMessage="1" sqref="E63:G63 Q60 I75:K75 K74 S74 O75:Q75 C17 E74 U14:V16 G60:G61 L60:L61 C52" xr:uid="{00FBE0B3-8067-458E-8A01-19B91A94CA66}"/>
    <dataValidation type="list" allowBlank="1" showInputMessage="1" showErrorMessage="1" sqref="D187:G187" xr:uid="{5B2B264F-CA77-4803-BBD7-00F01664D719}">
      <formula1>INDIRECT($B$187)</formula1>
    </dataValidation>
    <dataValidation type="list" allowBlank="1" showInputMessage="1" showErrorMessage="1" sqref="Q167:V167" xr:uid="{4B4E73C9-8BE1-4A15-8E1E-DF6AE2F0DFE7}">
      <formula1>E.高度な保全活動</formula1>
    </dataValidation>
    <dataValidation type="list" allowBlank="1" showInputMessage="1" showErrorMessage="1" sqref="E143:J147" xr:uid="{CD7E28A7-D16B-4032-9501-4D7EEB7FD30E}">
      <formula1>K.農村環境保全活動</formula1>
    </dataValidation>
    <dataValidation type="list" allowBlank="1" showInputMessage="1" showErrorMessage="1" sqref="D188:G196" xr:uid="{F2D2E77C-2239-4322-B545-6DF941CFFCEF}">
      <formula1>INDIRECT(B188)</formula1>
    </dataValidation>
    <dataValidation type="list" allowBlank="1" showInputMessage="1" showErrorMessage="1" sqref="M98:T99 M86:T90 M93:T93 M95:T96" xr:uid="{2457BF09-1A84-4632-9020-3E871280E19C}">
      <formula1>"点検結果に応じて実施,対象施設なし,　"</formula1>
    </dataValidation>
    <dataValidation type="list" allowBlank="1" showInputMessage="1" showErrorMessage="1" sqref="O132:V137" xr:uid="{0CBFEBCE-0EAB-402A-A1B8-73BC0FE7D42D}">
      <formula1>"機能診断結果に応じて実施,対象施設なし,　"</formula1>
    </dataValidation>
    <dataValidation type="list" allowBlank="1" showInputMessage="1" showErrorMessage="1" sqref="O131:V131" xr:uid="{1F53DC9A-4F33-4216-A4A4-23B5472E2653}">
      <formula1>"５年間に１回以上実施"</formula1>
    </dataValidation>
    <dataValidation type="list" allowBlank="1" showInputMessage="1" showErrorMessage="1" sqref="M83:T83" xr:uid="{826BF7B6-5B53-40F9-842D-4A4394A6795A}">
      <formula1>"５年間に各１回以上実施"</formula1>
    </dataValidation>
    <dataValidation type="list" allowBlank="1" showInputMessage="1" showErrorMessage="1" sqref="M100:T100" xr:uid="{7369D11A-899A-43C7-A146-B3DF2803EFDB}">
      <formula1>"洪水、台風、地震等の発生後に実施,　"</formula1>
    </dataValidation>
    <dataValidation type="list" allowBlank="1" showInputMessage="1" showErrorMessage="1" sqref="Q166:V166" xr:uid="{29FD252E-2771-43DA-93CD-55C9E037D3EE}">
      <formula1>D.農村環境保全活動のテーマ</formula1>
    </dataValidation>
    <dataValidation type="list" allowBlank="1" showInputMessage="1" showErrorMessage="1" sqref="V38:V40" xr:uid="{18E284AF-36C7-4E27-A41D-EA9E63C365E7}">
      <formula1>"○,　"</formula1>
    </dataValidation>
  </dataValidations>
  <printOptions horizontalCentered="1"/>
  <pageMargins left="0.47244094488188981" right="0.31496062992125984" top="0.55118110236220474" bottom="0.15748031496062992" header="0.31496062992125984" footer="0.31496062992125984"/>
  <pageSetup paperSize="9" fitToHeight="0" orientation="portrait" blackAndWhite="1" r:id="rId1"/>
  <rowBreaks count="4" manualBreakCount="4">
    <brk id="57" max="23" man="1"/>
    <brk id="101" max="23" man="1"/>
    <brk id="137" max="23" man="1"/>
    <brk id="169" max="23" man="1"/>
  </rowBreaks>
  <drawing r:id="rId2"/>
  <extLst>
    <ext xmlns:x14="http://schemas.microsoft.com/office/spreadsheetml/2009/9/main" uri="{78C0D931-6437-407d-A8EE-F0AAD7539E65}">
      <x14:conditionalFormattings>
        <x14:conditionalFormatting xmlns:xm="http://schemas.microsoft.com/office/excel/2006/main">
          <x14:cfRule type="expression" priority="5" id="{2C26FA46-DCD2-4F3C-9DC1-11BD067E1206}">
            <xm:f>'様式第1-3号'!$L$59&gt;=1</xm:f>
            <x14:dxf>
              <fill>
                <patternFill>
                  <bgColor theme="7" tint="0.59996337778862885"/>
                </patternFill>
              </fill>
            </x14:dxf>
          </x14:cfRule>
          <xm:sqref>M97 M98:T99 O129 O137:V137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4" tint="0.79998168889431442"/>
    <pageSetUpPr fitToPage="1"/>
  </sheetPr>
  <dimension ref="A1:AJ119"/>
  <sheetViews>
    <sheetView showGridLines="0" view="pageBreakPreview" zoomScaleNormal="100" zoomScaleSheetLayoutView="100" workbookViewId="0">
      <selection activeCell="I78" sqref="I78:L78"/>
    </sheetView>
  </sheetViews>
  <sheetFormatPr defaultColWidth="8.625" defaultRowHeight="18" customHeight="1" x14ac:dyDescent="0.15"/>
  <cols>
    <col min="1" max="1" width="3.125" style="7" customWidth="1"/>
    <col min="2" max="2" width="5.87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6" width="12.75" style="7" customWidth="1"/>
    <col min="27" max="27" width="4.125" style="7" customWidth="1"/>
    <col min="28" max="29" width="7.625" style="7" customWidth="1"/>
    <col min="30" max="85" width="4.625" style="7" customWidth="1"/>
    <col min="86" max="16384" width="8.625" style="7"/>
  </cols>
  <sheetData>
    <row r="1" spans="1:24" ht="22.5" customHeight="1" x14ac:dyDescent="0.15">
      <c r="A1" s="7" t="s">
        <v>181</v>
      </c>
      <c r="B1"/>
      <c r="C1"/>
      <c r="D1"/>
      <c r="E1"/>
      <c r="F1"/>
      <c r="G1"/>
      <c r="H1"/>
      <c r="I1"/>
      <c r="J1"/>
      <c r="K1"/>
      <c r="L1"/>
      <c r="M1"/>
      <c r="N1"/>
      <c r="O1"/>
      <c r="P1"/>
      <c r="Q1"/>
      <c r="R1"/>
      <c r="S1"/>
      <c r="T1"/>
      <c r="U1"/>
      <c r="V1"/>
      <c r="W1"/>
    </row>
    <row r="2" spans="1:24" s="2" customFormat="1" ht="21" customHeight="1" x14ac:dyDescent="0.15">
      <c r="B2" s="9" t="s">
        <v>4826</v>
      </c>
      <c r="C2" s="25"/>
      <c r="D2" s="25"/>
      <c r="E2" s="25"/>
      <c r="F2" s="30"/>
      <c r="G2" s="30"/>
      <c r="H2" s="30"/>
      <c r="I2" s="26"/>
      <c r="J2" s="26"/>
      <c r="K2" s="26"/>
      <c r="L2" s="26"/>
      <c r="O2" s="41"/>
      <c r="P2" s="41"/>
      <c r="Q2" s="41"/>
      <c r="R2" s="41"/>
      <c r="S2" s="41"/>
      <c r="T2" s="41"/>
      <c r="U2" s="41"/>
    </row>
    <row r="3" spans="1:24" s="2" customFormat="1" ht="9.6" customHeight="1" x14ac:dyDescent="0.15">
      <c r="B3" s="9"/>
      <c r="C3" s="25"/>
      <c r="D3" s="25"/>
      <c r="E3" s="25"/>
      <c r="F3" s="30"/>
      <c r="G3" s="30"/>
      <c r="H3" s="30"/>
      <c r="I3" s="26"/>
      <c r="J3" s="26"/>
      <c r="K3" s="26"/>
      <c r="L3" s="26"/>
      <c r="O3" s="41"/>
      <c r="P3" s="41"/>
      <c r="Q3" s="41"/>
      <c r="R3" s="41"/>
      <c r="S3" s="41"/>
      <c r="T3" s="41"/>
      <c r="U3" s="41"/>
    </row>
    <row r="4" spans="1:24" s="2" customFormat="1" ht="30" customHeight="1" x14ac:dyDescent="0.15">
      <c r="A4" s="451"/>
      <c r="B4" s="2099" t="s">
        <v>4791</v>
      </c>
      <c r="C4" s="2098"/>
      <c r="D4" s="2098"/>
      <c r="E4" s="2098"/>
      <c r="F4" s="2098"/>
      <c r="G4" s="2098"/>
      <c r="H4" s="2098"/>
      <c r="I4" s="2098"/>
      <c r="J4" s="2098"/>
      <c r="K4" s="2098"/>
      <c r="L4" s="2098"/>
      <c r="M4" s="601" t="s">
        <v>879</v>
      </c>
      <c r="N4" s="451"/>
      <c r="O4" s="596"/>
      <c r="P4" s="596"/>
      <c r="Q4" s="596"/>
      <c r="R4" s="596"/>
      <c r="S4" s="596"/>
      <c r="T4" s="596"/>
      <c r="U4" s="596"/>
      <c r="V4" s="451"/>
    </row>
    <row r="5" spans="1:24" s="2" customFormat="1" ht="24.75" customHeight="1" x14ac:dyDescent="0.15">
      <c r="A5" s="451"/>
      <c r="B5" s="2266" t="s">
        <v>4807</v>
      </c>
      <c r="C5" s="2267"/>
      <c r="D5" s="2267"/>
      <c r="E5" s="2267"/>
      <c r="F5" s="2267"/>
      <c r="G5" s="2267"/>
      <c r="H5" s="2267"/>
      <c r="I5" s="2267"/>
      <c r="J5" s="2267"/>
      <c r="K5" s="2267"/>
      <c r="L5" s="2268"/>
      <c r="M5" s="944"/>
      <c r="N5" s="451" t="s">
        <v>4792</v>
      </c>
      <c r="O5" s="596"/>
      <c r="P5" s="596"/>
      <c r="Q5" s="596"/>
      <c r="R5" s="451"/>
      <c r="S5" s="596"/>
      <c r="T5" s="596"/>
      <c r="U5" s="596"/>
      <c r="V5" s="451"/>
      <c r="X5" s="514" t="s">
        <v>4798</v>
      </c>
    </row>
    <row r="6" spans="1:24" s="2" customFormat="1" ht="24.75" customHeight="1" x14ac:dyDescent="0.15">
      <c r="A6" s="451"/>
      <c r="B6" s="2269" t="s">
        <v>4808</v>
      </c>
      <c r="C6" s="2270"/>
      <c r="D6" s="2270"/>
      <c r="E6" s="2270"/>
      <c r="F6" s="2270"/>
      <c r="G6" s="2270"/>
      <c r="H6" s="2270"/>
      <c r="I6" s="2270"/>
      <c r="J6" s="2270"/>
      <c r="K6" s="2270"/>
      <c r="L6" s="2271"/>
      <c r="M6" s="944"/>
      <c r="N6" s="451" t="s">
        <v>4793</v>
      </c>
      <c r="O6" s="596"/>
      <c r="P6" s="596"/>
      <c r="Q6" s="596"/>
      <c r="R6" s="451"/>
      <c r="S6" s="596"/>
      <c r="T6" s="596"/>
      <c r="U6" s="596"/>
      <c r="V6" s="451"/>
      <c r="X6" s="570" t="s">
        <v>4813</v>
      </c>
    </row>
    <row r="7" spans="1:24" s="2" customFormat="1" ht="24.75" customHeight="1" x14ac:dyDescent="0.15">
      <c r="A7" s="451"/>
      <c r="B7" s="2269" t="s">
        <v>4809</v>
      </c>
      <c r="C7" s="2270"/>
      <c r="D7" s="2270"/>
      <c r="E7" s="2270"/>
      <c r="F7" s="2270"/>
      <c r="G7" s="2270"/>
      <c r="H7" s="2270"/>
      <c r="I7" s="2270"/>
      <c r="J7" s="2270"/>
      <c r="K7" s="2270"/>
      <c r="L7" s="2271"/>
      <c r="M7" s="944"/>
      <c r="N7" s="451" t="s">
        <v>4797</v>
      </c>
      <c r="O7" s="596"/>
      <c r="P7" s="596"/>
      <c r="Q7" s="596"/>
      <c r="R7" s="451"/>
      <c r="S7" s="596"/>
      <c r="T7" s="596"/>
      <c r="U7" s="596"/>
      <c r="V7" s="451"/>
      <c r="X7" s="514" t="s">
        <v>4799</v>
      </c>
    </row>
    <row r="8" spans="1:24" s="2" customFormat="1" ht="24.75" customHeight="1" x14ac:dyDescent="0.15">
      <c r="A8" s="451"/>
      <c r="B8" s="2269" t="s">
        <v>4715</v>
      </c>
      <c r="C8" s="2270"/>
      <c r="D8" s="2270"/>
      <c r="E8" s="2270"/>
      <c r="F8" s="2270"/>
      <c r="G8" s="2270"/>
      <c r="H8" s="2270"/>
      <c r="I8" s="2270"/>
      <c r="J8" s="2270"/>
      <c r="K8" s="2270"/>
      <c r="L8" s="2271"/>
      <c r="M8" s="944"/>
      <c r="N8" s="451" t="s">
        <v>4794</v>
      </c>
      <c r="O8" s="596"/>
      <c r="P8" s="596"/>
      <c r="Q8" s="596"/>
      <c r="R8" s="451"/>
      <c r="S8" s="596"/>
      <c r="T8" s="596"/>
      <c r="U8" s="596"/>
      <c r="V8" s="451"/>
      <c r="X8" s="514" t="s">
        <v>4800</v>
      </c>
    </row>
    <row r="9" spans="1:24" s="2" customFormat="1" ht="24.75" customHeight="1" x14ac:dyDescent="0.15">
      <c r="A9" s="451"/>
      <c r="B9" s="2266" t="s">
        <v>4802</v>
      </c>
      <c r="C9" s="2267"/>
      <c r="D9" s="2267"/>
      <c r="E9" s="2267"/>
      <c r="F9" s="2267"/>
      <c r="G9" s="2267"/>
      <c r="H9" s="2267"/>
      <c r="I9" s="2267"/>
      <c r="J9" s="2267"/>
      <c r="K9" s="2267"/>
      <c r="L9" s="2268"/>
      <c r="M9" s="944"/>
      <c r="N9" s="451" t="s">
        <v>4811</v>
      </c>
      <c r="O9" s="596"/>
      <c r="P9" s="596"/>
      <c r="Q9" s="596"/>
      <c r="R9" s="451"/>
      <c r="S9" s="596"/>
      <c r="T9" s="596"/>
      <c r="U9" s="596"/>
      <c r="V9" s="451"/>
      <c r="X9" s="514" t="s">
        <v>4801</v>
      </c>
    </row>
    <row r="10" spans="1:24" s="2" customFormat="1" ht="24.75" customHeight="1" x14ac:dyDescent="0.15">
      <c r="A10" s="451"/>
      <c r="B10" s="2266" t="s">
        <v>4796</v>
      </c>
      <c r="C10" s="2267"/>
      <c r="D10" s="2267"/>
      <c r="E10" s="2267"/>
      <c r="F10" s="2267"/>
      <c r="G10" s="2267"/>
      <c r="H10" s="2267"/>
      <c r="I10" s="2267"/>
      <c r="J10" s="2267"/>
      <c r="K10" s="2267"/>
      <c r="L10" s="2268"/>
      <c r="M10" s="944"/>
      <c r="N10" s="451" t="s">
        <v>4795</v>
      </c>
      <c r="O10" s="596"/>
      <c r="P10" s="596"/>
      <c r="Q10" s="596"/>
      <c r="R10" s="451"/>
      <c r="S10" s="596"/>
      <c r="T10" s="596"/>
      <c r="U10" s="596"/>
      <c r="V10" s="451"/>
      <c r="X10" s="570" t="s">
        <v>4813</v>
      </c>
    </row>
    <row r="11" spans="1:24" s="2" customFormat="1" ht="21" customHeight="1" x14ac:dyDescent="0.15">
      <c r="A11" s="451"/>
      <c r="B11" s="597"/>
      <c r="C11" s="598"/>
      <c r="D11" s="598"/>
      <c r="E11" s="598"/>
      <c r="F11" s="599"/>
      <c r="G11" s="599"/>
      <c r="H11" s="599"/>
      <c r="I11" s="600"/>
      <c r="J11" s="600"/>
      <c r="K11" s="600"/>
      <c r="L11" s="600"/>
      <c r="M11" s="451"/>
      <c r="N11" s="451"/>
      <c r="O11" s="596"/>
      <c r="P11" s="596"/>
      <c r="Q11" s="596"/>
      <c r="R11" s="596"/>
      <c r="S11" s="596"/>
      <c r="T11" s="596"/>
      <c r="U11" s="596"/>
      <c r="V11" s="451"/>
    </row>
    <row r="12" spans="1:24" ht="18.75" customHeight="1" x14ac:dyDescent="0.15">
      <c r="A12" s="2262" t="s">
        <v>4928</v>
      </c>
      <c r="B12" s="2262"/>
      <c r="C12" s="2262"/>
      <c r="D12" s="2262"/>
      <c r="E12" s="2262"/>
      <c r="F12" s="2262"/>
      <c r="G12" s="2262"/>
      <c r="H12" s="2262"/>
      <c r="I12" s="2262"/>
      <c r="J12" s="2262"/>
      <c r="K12" s="2262"/>
      <c r="L12" s="2262"/>
      <c r="M12" s="2262"/>
      <c r="N12" s="2262"/>
      <c r="O12" s="2262"/>
      <c r="P12" s="2262"/>
      <c r="Q12" s="2262"/>
      <c r="R12" s="2262"/>
      <c r="S12" s="2262"/>
      <c r="T12" s="2262"/>
      <c r="U12" s="2262"/>
      <c r="V12" s="2262"/>
    </row>
    <row r="13" spans="1:24" ht="52.5" customHeight="1" x14ac:dyDescent="0.15">
      <c r="A13" s="20"/>
      <c r="B13" s="2259" t="s">
        <v>4804</v>
      </c>
      <c r="C13" s="2260"/>
      <c r="D13" s="2260"/>
      <c r="E13" s="2260"/>
      <c r="F13" s="2260"/>
      <c r="G13" s="2260"/>
      <c r="H13" s="2260"/>
      <c r="I13" s="2260"/>
      <c r="J13" s="2260"/>
      <c r="K13" s="2260"/>
      <c r="L13" s="2260"/>
      <c r="M13" s="2260"/>
      <c r="N13" s="2260"/>
      <c r="O13" s="2260"/>
      <c r="P13" s="2260"/>
      <c r="Q13" s="2260"/>
      <c r="R13" s="2260"/>
      <c r="S13" s="2260"/>
      <c r="T13" s="2260"/>
      <c r="U13" s="2260"/>
      <c r="V13" s="2261"/>
    </row>
    <row r="14" spans="1:24" ht="8.4499999999999993" customHeight="1" x14ac:dyDescent="0.15">
      <c r="A14" s="20"/>
      <c r="B14" s="47"/>
    </row>
    <row r="15" spans="1:24" ht="18.75" customHeight="1" x14ac:dyDescent="0.15">
      <c r="A15" s="20"/>
      <c r="B15" s="451" t="s">
        <v>4805</v>
      </c>
      <c r="O15" s="2" t="s">
        <v>4785</v>
      </c>
      <c r="Q15" s="514"/>
    </row>
    <row r="16" spans="1:24" ht="30" customHeight="1" x14ac:dyDescent="0.15">
      <c r="A16" s="20"/>
      <c r="B16" s="2263" t="s">
        <v>182</v>
      </c>
      <c r="C16" s="2264"/>
      <c r="D16" s="2264"/>
      <c r="E16" s="2264"/>
      <c r="F16" s="2264"/>
      <c r="G16" s="2264"/>
      <c r="H16" s="2264"/>
      <c r="I16" s="2264"/>
      <c r="J16" s="2264"/>
      <c r="K16" s="2265"/>
      <c r="L16" s="2256" t="s">
        <v>4803</v>
      </c>
      <c r="M16" s="2257"/>
      <c r="N16" s="2257"/>
      <c r="O16" s="2258" t="s">
        <v>445</v>
      </c>
      <c r="P16" s="2258"/>
      <c r="Q16" s="2258"/>
      <c r="R16" s="2258"/>
    </row>
    <row r="17" spans="1:35" ht="24.75" customHeight="1" x14ac:dyDescent="0.15">
      <c r="A17" s="20"/>
      <c r="B17" s="2249" t="s">
        <v>4828</v>
      </c>
      <c r="C17" s="2250"/>
      <c r="D17" s="2250"/>
      <c r="E17" s="2250"/>
      <c r="F17" s="2250"/>
      <c r="G17" s="2250"/>
      <c r="H17" s="2250"/>
      <c r="I17" s="2250"/>
      <c r="J17" s="2250"/>
      <c r="K17" s="2251"/>
      <c r="L17" s="2252" t="str">
        <f>IF(活動計画書!O153="○","○","")</f>
        <v/>
      </c>
      <c r="M17" s="2253"/>
      <c r="N17" s="2253"/>
      <c r="O17" s="2248"/>
      <c r="P17" s="2248"/>
      <c r="Q17" s="2248"/>
      <c r="R17" s="2248"/>
    </row>
    <row r="18" spans="1:35" ht="24.75" customHeight="1" x14ac:dyDescent="0.15">
      <c r="A18" s="20"/>
      <c r="B18" s="2249" t="s">
        <v>4829</v>
      </c>
      <c r="C18" s="2250"/>
      <c r="D18" s="2250"/>
      <c r="E18" s="2250"/>
      <c r="F18" s="2250"/>
      <c r="G18" s="2250"/>
      <c r="H18" s="2250"/>
      <c r="I18" s="2250"/>
      <c r="J18" s="2250"/>
      <c r="K18" s="2251"/>
      <c r="L18" s="2252" t="str">
        <f>IF(活動計画書!O154="○","○","")</f>
        <v/>
      </c>
      <c r="M18" s="2253"/>
      <c r="N18" s="2253"/>
      <c r="O18" s="2248"/>
      <c r="P18" s="2248"/>
      <c r="Q18" s="2248"/>
      <c r="R18" s="2248"/>
    </row>
    <row r="19" spans="1:35" ht="24.75" customHeight="1" x14ac:dyDescent="0.15">
      <c r="A19" s="20"/>
      <c r="B19" s="2249" t="s">
        <v>4830</v>
      </c>
      <c r="C19" s="2250"/>
      <c r="D19" s="2250"/>
      <c r="E19" s="2250"/>
      <c r="F19" s="2250"/>
      <c r="G19" s="2250"/>
      <c r="H19" s="2250"/>
      <c r="I19" s="2250"/>
      <c r="J19" s="2250"/>
      <c r="K19" s="2251"/>
      <c r="L19" s="2252" t="str">
        <f>IF(活動計画書!O155="○","○","")</f>
        <v/>
      </c>
      <c r="M19" s="2253"/>
      <c r="N19" s="2253"/>
      <c r="O19" s="2248"/>
      <c r="P19" s="2248"/>
      <c r="Q19" s="2248"/>
      <c r="R19" s="2248"/>
    </row>
    <row r="20" spans="1:35" ht="24.75" customHeight="1" x14ac:dyDescent="0.15">
      <c r="A20" s="20"/>
      <c r="B20" s="2249" t="s">
        <v>4831</v>
      </c>
      <c r="C20" s="2250"/>
      <c r="D20" s="2250"/>
      <c r="E20" s="2250"/>
      <c r="F20" s="2250"/>
      <c r="G20" s="2250"/>
      <c r="H20" s="2250"/>
      <c r="I20" s="2250"/>
      <c r="J20" s="2250"/>
      <c r="K20" s="2251"/>
      <c r="L20" s="2252" t="str">
        <f>IF(活動計画書!O156="○","○","")</f>
        <v/>
      </c>
      <c r="M20" s="2253"/>
      <c r="N20" s="2253"/>
      <c r="O20" s="2248"/>
      <c r="P20" s="2248"/>
      <c r="Q20" s="2248"/>
      <c r="R20" s="2248"/>
    </row>
    <row r="21" spans="1:35" ht="24.75" customHeight="1" x14ac:dyDescent="0.15">
      <c r="A21" s="20"/>
      <c r="B21" s="2249" t="s">
        <v>4832</v>
      </c>
      <c r="C21" s="2250"/>
      <c r="D21" s="2250"/>
      <c r="E21" s="2250"/>
      <c r="F21" s="2250"/>
      <c r="G21" s="2250"/>
      <c r="H21" s="2250"/>
      <c r="I21" s="2250"/>
      <c r="J21" s="2250"/>
      <c r="K21" s="2251"/>
      <c r="L21" s="2252" t="str">
        <f>IF(活動計画書!O157="○","○","")</f>
        <v/>
      </c>
      <c r="M21" s="2253"/>
      <c r="N21" s="2253"/>
      <c r="O21" s="2248"/>
      <c r="P21" s="2248"/>
      <c r="Q21" s="2248"/>
      <c r="R21" s="2248"/>
    </row>
    <row r="22" spans="1:35" ht="24.75" customHeight="1" x14ac:dyDescent="0.15">
      <c r="A22" s="20"/>
      <c r="B22" s="2249" t="s">
        <v>4833</v>
      </c>
      <c r="C22" s="2250"/>
      <c r="D22" s="2250"/>
      <c r="E22" s="2250"/>
      <c r="F22" s="2250"/>
      <c r="G22" s="2250"/>
      <c r="H22" s="2250"/>
      <c r="I22" s="2250"/>
      <c r="J22" s="2250"/>
      <c r="K22" s="2251"/>
      <c r="L22" s="2252" t="str">
        <f>IF(活動計画書!O158="○","○","")</f>
        <v/>
      </c>
      <c r="M22" s="2253"/>
      <c r="N22" s="2253"/>
      <c r="O22" s="2248"/>
      <c r="P22" s="2248"/>
      <c r="Q22" s="2248"/>
      <c r="R22" s="2248"/>
    </row>
    <row r="23" spans="1:35" ht="24.75" customHeight="1" x14ac:dyDescent="0.15">
      <c r="A23" s="20"/>
      <c r="B23" s="2249" t="s">
        <v>4834</v>
      </c>
      <c r="C23" s="2250"/>
      <c r="D23" s="2250"/>
      <c r="E23" s="2250"/>
      <c r="F23" s="2250"/>
      <c r="G23" s="2250"/>
      <c r="H23" s="2250"/>
      <c r="I23" s="2250"/>
      <c r="J23" s="2250"/>
      <c r="K23" s="2251"/>
      <c r="L23" s="2252" t="str">
        <f>IF(活動計画書!O159="○","○","")</f>
        <v/>
      </c>
      <c r="M23" s="2253"/>
      <c r="N23" s="2253"/>
      <c r="O23" s="2248"/>
      <c r="P23" s="2248"/>
      <c r="Q23" s="2248"/>
      <c r="R23" s="2248"/>
    </row>
    <row r="24" spans="1:35" ht="24.75" customHeight="1" x14ac:dyDescent="0.15">
      <c r="A24" s="20"/>
      <c r="B24" s="2317" t="s">
        <v>6779</v>
      </c>
      <c r="C24" s="2318"/>
      <c r="D24" s="2318"/>
      <c r="E24" s="2318"/>
      <c r="F24" s="2318"/>
      <c r="G24" s="2318"/>
      <c r="H24" s="2318"/>
      <c r="I24" s="2318"/>
      <c r="J24" s="2318"/>
      <c r="K24" s="2319"/>
      <c r="L24" s="2252" t="str">
        <f>IF(活動計画書!O160="○","○","")</f>
        <v/>
      </c>
      <c r="M24" s="2253"/>
      <c r="N24" s="2253"/>
      <c r="O24" s="2248"/>
      <c r="P24" s="2248"/>
      <c r="Q24" s="2248"/>
      <c r="R24" s="2248"/>
    </row>
    <row r="25" spans="1:35" ht="24.75" customHeight="1" x14ac:dyDescent="0.15">
      <c r="A25" s="20"/>
      <c r="B25" s="2249" t="s">
        <v>6780</v>
      </c>
      <c r="C25" s="2250"/>
      <c r="D25" s="2250"/>
      <c r="E25" s="2250"/>
      <c r="F25" s="2250"/>
      <c r="G25" s="2250"/>
      <c r="H25" s="2250"/>
      <c r="I25" s="2250"/>
      <c r="J25" s="2250"/>
      <c r="K25" s="2251"/>
      <c r="L25" s="2252" t="str">
        <f>IF(活動計画書!O161="○","○","")</f>
        <v/>
      </c>
      <c r="M25" s="2253"/>
      <c r="N25" s="2253"/>
      <c r="O25" s="2248"/>
      <c r="P25" s="2248"/>
      <c r="Q25" s="2248"/>
      <c r="R25" s="2248"/>
      <c r="S25" s="565"/>
      <c r="T25" s="566"/>
      <c r="U25" s="566"/>
      <c r="V25" s="566"/>
      <c r="W25" s="566"/>
    </row>
    <row r="26" spans="1:35" ht="24.75" customHeight="1" x14ac:dyDescent="0.15">
      <c r="A26" s="20"/>
      <c r="B26" s="2249" t="s">
        <v>4835</v>
      </c>
      <c r="C26" s="2250"/>
      <c r="D26" s="2250"/>
      <c r="E26" s="2250"/>
      <c r="F26" s="2250"/>
      <c r="G26" s="2250"/>
      <c r="H26" s="2250"/>
      <c r="I26" s="2250"/>
      <c r="J26" s="2250"/>
      <c r="K26" s="2251"/>
      <c r="L26" s="2252" t="str">
        <f>IF(活動計画書!O162="○","○","")</f>
        <v/>
      </c>
      <c r="M26" s="2253"/>
      <c r="N26" s="2253"/>
      <c r="O26" s="2248"/>
      <c r="P26" s="2248"/>
      <c r="Q26" s="2248"/>
      <c r="R26" s="2248"/>
      <c r="S26" s="565"/>
      <c r="T26" s="566"/>
      <c r="U26" s="566"/>
      <c r="V26" s="566"/>
      <c r="W26" s="566"/>
    </row>
    <row r="27" spans="1:35" ht="11.1" customHeight="1" x14ac:dyDescent="0.15">
      <c r="A27" s="20"/>
      <c r="B27" s="245"/>
      <c r="C27" s="245"/>
      <c r="D27" s="245"/>
      <c r="E27" s="245"/>
      <c r="F27" s="245"/>
      <c r="G27" s="245"/>
      <c r="H27" s="245"/>
      <c r="I27" s="245"/>
      <c r="J27" s="245"/>
      <c r="K27" s="245"/>
      <c r="L27" s="17"/>
      <c r="M27" s="17"/>
      <c r="N27" s="17"/>
      <c r="O27" s="17"/>
      <c r="P27" s="17"/>
      <c r="Q27" s="17"/>
      <c r="R27" s="17"/>
    </row>
    <row r="28" spans="1:35" ht="10.5" customHeight="1" x14ac:dyDescent="0.15">
      <c r="A28" s="20"/>
    </row>
    <row r="29" spans="1:35" s="2" customFormat="1" ht="30" customHeight="1" x14ac:dyDescent="0.15">
      <c r="B29" s="22" t="s">
        <v>60</v>
      </c>
      <c r="C29" s="2320" t="s">
        <v>61</v>
      </c>
      <c r="D29" s="2321"/>
      <c r="E29" s="2322"/>
      <c r="F29" s="1758" t="s">
        <v>62</v>
      </c>
      <c r="G29" s="2237"/>
      <c r="H29" s="1759"/>
      <c r="I29" s="1758" t="s">
        <v>63</v>
      </c>
      <c r="J29" s="2237"/>
      <c r="K29" s="2237"/>
      <c r="L29" s="1759"/>
      <c r="N29" s="2112" t="s">
        <v>64</v>
      </c>
      <c r="O29" s="2112"/>
      <c r="P29" s="2112"/>
      <c r="Q29" s="2112"/>
      <c r="R29" s="2112"/>
      <c r="S29" s="2112"/>
      <c r="T29" s="2112"/>
      <c r="U29" s="2112"/>
      <c r="V29" s="2112"/>
      <c r="W29" s="515"/>
      <c r="Z29" s="43"/>
      <c r="AA29" s="43"/>
      <c r="AB29" s="43"/>
      <c r="AC29" s="43"/>
      <c r="AD29" s="43"/>
      <c r="AE29" s="43"/>
      <c r="AF29" s="43"/>
      <c r="AG29" s="43"/>
      <c r="AH29" s="43"/>
      <c r="AI29" s="43"/>
    </row>
    <row r="30" spans="1:35" s="2" customFormat="1" ht="15" customHeight="1" x14ac:dyDescent="0.15">
      <c r="A30" s="23"/>
      <c r="B30" s="1875" t="s">
        <v>34</v>
      </c>
      <c r="C30" s="2208" t="str">
        <f>IF($M$5="○",活動計画書!C22+活動計画書!C24,"")</f>
        <v/>
      </c>
      <c r="D30" s="2209"/>
      <c r="E30" s="2210"/>
      <c r="F30" s="1855"/>
      <c r="G30" s="1856"/>
      <c r="H30" s="1158"/>
      <c r="I30" s="2213" t="str">
        <f t="shared" ref="I30:I35" si="0">IFERROR(INT(C30*F30/10),"")</f>
        <v/>
      </c>
      <c r="J30" s="2214"/>
      <c r="K30" s="2214"/>
      <c r="L30" s="2215"/>
      <c r="N30" s="2112"/>
      <c r="O30" s="2112"/>
      <c r="P30" s="2112"/>
      <c r="Q30" s="2112"/>
      <c r="R30" s="2112"/>
      <c r="S30" s="2112"/>
      <c r="T30" s="2112"/>
      <c r="U30" s="2112"/>
      <c r="V30" s="2112"/>
      <c r="W30" s="515"/>
      <c r="Z30" s="43"/>
      <c r="AA30" s="43"/>
      <c r="AB30" s="43"/>
      <c r="AC30" s="43"/>
      <c r="AD30" s="43"/>
      <c r="AE30" s="43"/>
      <c r="AF30" s="43"/>
      <c r="AG30" s="43"/>
      <c r="AH30" s="43"/>
      <c r="AI30" s="43"/>
    </row>
    <row r="31" spans="1:35" s="2" customFormat="1" ht="22.5" customHeight="1" x14ac:dyDescent="0.15">
      <c r="A31" s="23"/>
      <c r="B31" s="1876"/>
      <c r="C31" s="2232" t="str">
        <f>IF($M$5="○",活動計画書!C23+活動計画書!C25,"")</f>
        <v/>
      </c>
      <c r="D31" s="2233"/>
      <c r="E31" s="2234"/>
      <c r="F31" s="2235" t="str">
        <f>IF(M5="○",Z31,"")</f>
        <v/>
      </c>
      <c r="G31" s="2236"/>
      <c r="H31" s="1159" t="s">
        <v>65</v>
      </c>
      <c r="I31" s="1903" t="str">
        <f t="shared" si="0"/>
        <v/>
      </c>
      <c r="J31" s="1904"/>
      <c r="K31" s="1904"/>
      <c r="L31" s="1905"/>
      <c r="N31" s="515"/>
      <c r="O31" s="515"/>
      <c r="P31" s="515"/>
      <c r="Q31" s="515"/>
      <c r="R31" s="515"/>
      <c r="S31" s="515"/>
      <c r="T31" s="515"/>
      <c r="U31" s="515"/>
      <c r="V31" s="515"/>
      <c r="W31" s="515"/>
      <c r="Z31" s="1231" t="str">
        <f>IF(①のみ該当="○","400",IF(②のみ該当="○","250",IF(①②に該当="○","300",IF(該当なし="○","333",""))))</f>
        <v/>
      </c>
      <c r="AA31" s="1231"/>
      <c r="AB31" s="508"/>
      <c r="AC31" s="43"/>
      <c r="AD31" s="43"/>
      <c r="AE31" s="43"/>
      <c r="AF31" s="43"/>
      <c r="AG31" s="43"/>
      <c r="AH31" s="43"/>
      <c r="AI31" s="43"/>
    </row>
    <row r="32" spans="1:35" s="2" customFormat="1" ht="15" customHeight="1" x14ac:dyDescent="0.15">
      <c r="A32" s="23"/>
      <c r="B32" s="1875" t="s">
        <v>66</v>
      </c>
      <c r="C32" s="2208" t="str">
        <f>IF($M$5="○",活動計画書!C27,"")</f>
        <v/>
      </c>
      <c r="D32" s="2209"/>
      <c r="E32" s="2210"/>
      <c r="F32" s="1855"/>
      <c r="G32" s="1856"/>
      <c r="H32" s="1158"/>
      <c r="I32" s="2213" t="str">
        <f t="shared" si="0"/>
        <v/>
      </c>
      <c r="J32" s="2214"/>
      <c r="K32" s="2214"/>
      <c r="L32" s="2215"/>
      <c r="N32" s="2112" t="s">
        <v>4806</v>
      </c>
      <c r="O32" s="2112"/>
      <c r="P32" s="2112"/>
      <c r="Q32" s="2112"/>
      <c r="R32" s="2112"/>
      <c r="S32" s="2112"/>
      <c r="T32" s="2112"/>
      <c r="U32" s="2112"/>
      <c r="V32" s="2112"/>
      <c r="W32" s="515"/>
      <c r="Z32" s="1232"/>
      <c r="AA32" s="1232"/>
      <c r="AB32" s="509"/>
      <c r="AC32" s="43"/>
      <c r="AD32" s="43"/>
      <c r="AE32" s="43"/>
      <c r="AF32" s="43"/>
      <c r="AG32" s="43"/>
      <c r="AH32" s="43"/>
      <c r="AI32" s="43"/>
    </row>
    <row r="33" spans="1:35" s="2" customFormat="1" ht="22.5" customHeight="1" x14ac:dyDescent="0.15">
      <c r="A33" s="23"/>
      <c r="B33" s="1876"/>
      <c r="C33" s="2232" t="str">
        <f>IF($M$5="○",活動計画書!C30,"")</f>
        <v/>
      </c>
      <c r="D33" s="2233"/>
      <c r="E33" s="2234"/>
      <c r="F33" s="2235" t="str">
        <f>IF(M5="○",Z33,"")</f>
        <v/>
      </c>
      <c r="G33" s="2236"/>
      <c r="H33" s="1159" t="s">
        <v>65</v>
      </c>
      <c r="I33" s="1903" t="str">
        <f t="shared" si="0"/>
        <v/>
      </c>
      <c r="J33" s="1904"/>
      <c r="K33" s="1904"/>
      <c r="L33" s="1905"/>
      <c r="N33" s="2112"/>
      <c r="O33" s="2112"/>
      <c r="P33" s="2112"/>
      <c r="Q33" s="2112"/>
      <c r="R33" s="2112"/>
      <c r="S33" s="2112"/>
      <c r="T33" s="2112"/>
      <c r="U33" s="2112"/>
      <c r="V33" s="2112"/>
      <c r="W33" s="515"/>
      <c r="Z33" s="1231" t="str">
        <f>IF(①のみ該当="○","240",IF(②のみ該当="○","150",IF(①②に該当="○","180",IF(該当なし="○","200",""))))</f>
        <v/>
      </c>
      <c r="AA33" s="1231"/>
      <c r="AB33" s="508"/>
      <c r="AC33" s="43"/>
      <c r="AD33" s="43"/>
      <c r="AE33" s="43"/>
      <c r="AF33" s="43"/>
      <c r="AG33" s="43"/>
      <c r="AH33" s="43"/>
      <c r="AI33" s="43"/>
    </row>
    <row r="34" spans="1:35" s="2" customFormat="1" ht="15" customHeight="1" x14ac:dyDescent="0.15">
      <c r="A34" s="23"/>
      <c r="B34" s="1875" t="s">
        <v>68</v>
      </c>
      <c r="C34" s="2208"/>
      <c r="D34" s="2209"/>
      <c r="E34" s="2210"/>
      <c r="F34" s="2293"/>
      <c r="G34" s="2294"/>
      <c r="H34" s="1158"/>
      <c r="I34" s="2213">
        <f t="shared" si="0"/>
        <v>0</v>
      </c>
      <c r="J34" s="2214"/>
      <c r="K34" s="2214"/>
      <c r="L34" s="2215"/>
      <c r="N34" s="2295"/>
      <c r="O34" s="2295"/>
      <c r="P34" s="2295"/>
      <c r="Q34" s="2295"/>
      <c r="R34" s="2295"/>
      <c r="S34" s="2295"/>
      <c r="T34" s="2295"/>
      <c r="U34" s="2295"/>
      <c r="V34" s="2295"/>
      <c r="W34" s="515"/>
      <c r="Z34" s="1232"/>
      <c r="AA34" s="1232"/>
      <c r="AB34" s="509"/>
      <c r="AC34" s="43"/>
      <c r="AD34" s="43"/>
      <c r="AE34" s="43"/>
      <c r="AF34" s="43"/>
      <c r="AG34" s="43"/>
      <c r="AH34" s="43"/>
      <c r="AI34" s="43"/>
    </row>
    <row r="35" spans="1:35" s="2" customFormat="1" ht="22.5" customHeight="1" thickBot="1" x14ac:dyDescent="0.2">
      <c r="B35" s="2228"/>
      <c r="C35" s="2232" t="str">
        <f>IF($M$5="○",活動計画書!C32,"")</f>
        <v/>
      </c>
      <c r="D35" s="2233"/>
      <c r="E35" s="2234"/>
      <c r="F35" s="2235" t="str">
        <f>IF(M5="○",Z35,"")</f>
        <v/>
      </c>
      <c r="G35" s="2236"/>
      <c r="H35" s="58" t="s">
        <v>65</v>
      </c>
      <c r="I35" s="1903" t="str">
        <f t="shared" si="0"/>
        <v/>
      </c>
      <c r="J35" s="1904"/>
      <c r="K35" s="1904"/>
      <c r="L35" s="1905"/>
      <c r="N35" s="2295"/>
      <c r="O35" s="2295"/>
      <c r="P35" s="2295"/>
      <c r="Q35" s="2295"/>
      <c r="R35" s="2295"/>
      <c r="S35" s="2295"/>
      <c r="T35" s="2295"/>
      <c r="U35" s="2295"/>
      <c r="V35" s="2295"/>
      <c r="W35" s="515"/>
      <c r="Z35" s="1231" t="str">
        <f>IF(活動計画書!Q28="○","",IF(②のみ該当="○","",IF(活動計画書!Q31="○","",IF(活動計画書!V31="○","",""))))</f>
        <v/>
      </c>
      <c r="AA35" s="1231"/>
      <c r="AB35" s="508"/>
      <c r="AC35" s="43"/>
      <c r="AD35" s="43"/>
      <c r="AE35" s="43"/>
      <c r="AF35" s="43"/>
      <c r="AG35" s="43"/>
      <c r="AH35" s="43"/>
      <c r="AI35" s="43"/>
    </row>
    <row r="36" spans="1:35" s="2" customFormat="1" ht="15" customHeight="1" thickTop="1" x14ac:dyDescent="0.15">
      <c r="B36" s="2279" t="s">
        <v>71</v>
      </c>
      <c r="C36" s="2280">
        <f>INT(SUM(C30,C32,C34))</f>
        <v>0</v>
      </c>
      <c r="D36" s="2281"/>
      <c r="E36" s="2281"/>
      <c r="F36" s="2282"/>
      <c r="G36" s="2283"/>
      <c r="H36" s="2284"/>
      <c r="I36" s="2288">
        <f>SUM(I30,I32,I34)</f>
        <v>0</v>
      </c>
      <c r="J36" s="2288"/>
      <c r="K36" s="2288"/>
      <c r="L36" s="2289"/>
      <c r="N36" s="523"/>
      <c r="O36" s="523"/>
      <c r="P36" s="523"/>
      <c r="Q36" s="523"/>
      <c r="R36" s="523"/>
      <c r="S36" s="523"/>
      <c r="T36" s="523"/>
      <c r="U36" s="523"/>
      <c r="V36" s="523"/>
      <c r="W36" s="552"/>
      <c r="Z36" s="1232"/>
      <c r="AA36" s="1232"/>
      <c r="AB36" s="510"/>
      <c r="AC36" s="43"/>
      <c r="AD36" s="43"/>
      <c r="AE36" s="43"/>
      <c r="AF36" s="43"/>
      <c r="AG36" s="43"/>
      <c r="AH36" s="43"/>
      <c r="AI36" s="43"/>
    </row>
    <row r="37" spans="1:35" s="2" customFormat="1" ht="22.5" customHeight="1" x14ac:dyDescent="0.15">
      <c r="B37" s="1876"/>
      <c r="C37" s="2290">
        <f>INT(SUM(C31,C33,C35))</f>
        <v>0</v>
      </c>
      <c r="D37" s="2291"/>
      <c r="E37" s="2292"/>
      <c r="F37" s="2285"/>
      <c r="G37" s="2286"/>
      <c r="H37" s="2287"/>
      <c r="I37" s="1903">
        <f>SUM(I31,I33,I35)</f>
        <v>0</v>
      </c>
      <c r="J37" s="1904"/>
      <c r="K37" s="1904"/>
      <c r="L37" s="1905"/>
      <c r="N37" s="552"/>
      <c r="O37" s="552"/>
      <c r="P37" s="552"/>
      <c r="Q37" s="552"/>
      <c r="R37" s="552"/>
      <c r="S37" s="552"/>
      <c r="T37" s="552"/>
      <c r="U37" s="552"/>
      <c r="V37" s="552"/>
      <c r="W37" s="552"/>
      <c r="Z37" s="43"/>
      <c r="AA37" s="43"/>
      <c r="AB37" s="43"/>
      <c r="AC37" s="43"/>
      <c r="AD37" s="43"/>
      <c r="AE37" s="43"/>
      <c r="AF37" s="43"/>
      <c r="AG37" s="43"/>
      <c r="AH37" s="43"/>
      <c r="AI37" s="43"/>
    </row>
    <row r="38" spans="1:35" ht="6" customHeight="1" x14ac:dyDescent="0.15">
      <c r="B38" s="45"/>
      <c r="C38" s="45"/>
      <c r="D38" s="45"/>
      <c r="E38" s="45"/>
      <c r="F38" s="45"/>
      <c r="G38" s="45"/>
      <c r="H38" s="45"/>
      <c r="I38" s="45"/>
      <c r="J38" s="45"/>
      <c r="K38" s="45"/>
      <c r="L38" s="45"/>
      <c r="N38" s="43"/>
      <c r="O38" s="43"/>
      <c r="P38" s="43"/>
      <c r="Q38" s="43"/>
      <c r="R38" s="43"/>
      <c r="S38" s="43"/>
      <c r="T38" s="43"/>
      <c r="U38" s="43"/>
      <c r="V38" s="43"/>
      <c r="W38" s="43"/>
    </row>
    <row r="39" spans="1:35" ht="21" customHeight="1" x14ac:dyDescent="0.15">
      <c r="A39" s="2223" t="s">
        <v>4929</v>
      </c>
      <c r="B39" s="2223"/>
      <c r="C39" s="2223"/>
      <c r="D39" s="2223"/>
      <c r="E39" s="2223"/>
      <c r="F39" s="2223"/>
      <c r="G39" s="2223"/>
      <c r="H39" s="2223"/>
      <c r="I39" s="2223"/>
      <c r="J39" s="2223"/>
      <c r="K39" s="2223"/>
      <c r="L39" s="2223"/>
      <c r="M39" s="2223"/>
      <c r="N39" s="2223"/>
      <c r="O39" s="2223"/>
      <c r="P39" s="2223"/>
      <c r="Q39" s="2223"/>
      <c r="R39" s="2223"/>
      <c r="S39" s="2223"/>
      <c r="T39" s="2223"/>
      <c r="U39" s="2223"/>
      <c r="V39" s="2223"/>
      <c r="W39" s="43"/>
    </row>
    <row r="40" spans="1:35" ht="21" customHeight="1" x14ac:dyDescent="0.15">
      <c r="A40" s="20"/>
      <c r="B40" s="47" t="s">
        <v>184</v>
      </c>
      <c r="P40" s="29"/>
      <c r="Q40" s="29"/>
      <c r="R40" s="29"/>
      <c r="S40" s="29"/>
      <c r="T40" s="29"/>
      <c r="U40" s="29"/>
      <c r="V40" s="29"/>
      <c r="W40" s="29"/>
    </row>
    <row r="41" spans="1:35" ht="21" customHeight="1" x14ac:dyDescent="0.15">
      <c r="A41" s="20"/>
      <c r="B41" s="9" t="s">
        <v>185</v>
      </c>
      <c r="C41" s="10"/>
      <c r="D41" s="10"/>
      <c r="E41" s="10"/>
      <c r="F41" s="10"/>
      <c r="M41" s="2272"/>
      <c r="N41" s="2273"/>
      <c r="P41" s="29"/>
      <c r="Q41" s="29"/>
      <c r="R41" s="29"/>
      <c r="S41" s="29"/>
      <c r="T41" s="29"/>
      <c r="U41" s="29"/>
      <c r="V41" s="29"/>
      <c r="W41" s="29"/>
    </row>
    <row r="42" spans="1:35" ht="18" customHeight="1" x14ac:dyDescent="0.15">
      <c r="A42" s="20"/>
      <c r="B42" s="9" t="s">
        <v>186</v>
      </c>
      <c r="C42" s="9"/>
      <c r="D42" s="9"/>
      <c r="E42" s="9"/>
      <c r="F42" s="10"/>
      <c r="L42" s="2"/>
      <c r="M42" s="2"/>
      <c r="P42" s="24"/>
      <c r="Q42" s="24"/>
      <c r="R42" s="24"/>
      <c r="S42" s="24"/>
      <c r="T42" s="24"/>
      <c r="U42" s="24"/>
      <c r="V42" s="24"/>
      <c r="W42" s="24"/>
    </row>
    <row r="43" spans="1:35" ht="18" customHeight="1" x14ac:dyDescent="0.15">
      <c r="A43" s="20"/>
      <c r="B43" s="5" t="s">
        <v>187</v>
      </c>
      <c r="C43" s="2" t="s">
        <v>188</v>
      </c>
      <c r="D43" s="2"/>
      <c r="E43" s="2"/>
    </row>
    <row r="44" spans="1:35" s="2" customFormat="1" ht="19.5" customHeight="1" x14ac:dyDescent="0.15">
      <c r="A44" s="48"/>
      <c r="B44" s="49"/>
      <c r="E44" s="2" t="s">
        <v>189</v>
      </c>
      <c r="H44" s="2" t="s">
        <v>190</v>
      </c>
      <c r="I44" s="2216">
        <v>0</v>
      </c>
      <c r="J44" s="2217"/>
      <c r="K44" s="2274" t="s">
        <v>191</v>
      </c>
      <c r="L44" s="2275"/>
      <c r="M44" s="2276">
        <v>0</v>
      </c>
      <c r="N44" s="2277"/>
      <c r="O44" s="50" t="s">
        <v>192</v>
      </c>
      <c r="P44" s="2278">
        <f>I44+M44</f>
        <v>0</v>
      </c>
      <c r="Q44" s="2278"/>
      <c r="R44" s="2278"/>
      <c r="S44" s="2278"/>
      <c r="U44" s="24"/>
    </row>
    <row r="45" spans="1:35" s="2" customFormat="1" ht="19.5" customHeight="1" x14ac:dyDescent="0.15">
      <c r="A45" s="48"/>
      <c r="B45" s="49"/>
      <c r="E45" s="2" t="s">
        <v>193</v>
      </c>
      <c r="H45" s="2" t="s">
        <v>190</v>
      </c>
      <c r="I45" s="2216">
        <v>0</v>
      </c>
      <c r="J45" s="2217"/>
      <c r="K45" s="2274" t="s">
        <v>194</v>
      </c>
      <c r="L45" s="2275"/>
      <c r="M45" s="2276">
        <v>0</v>
      </c>
      <c r="N45" s="2277"/>
      <c r="O45" s="50" t="s">
        <v>195</v>
      </c>
      <c r="P45" s="2278">
        <f>I45+M45</f>
        <v>0</v>
      </c>
      <c r="Q45" s="2278"/>
      <c r="R45" s="2278"/>
      <c r="S45" s="2278"/>
      <c r="U45" s="2" t="s">
        <v>196</v>
      </c>
    </row>
    <row r="46" spans="1:35" ht="4.5" customHeight="1" x14ac:dyDescent="0.15">
      <c r="A46" s="20"/>
      <c r="B46" s="5"/>
      <c r="D46" s="2"/>
      <c r="H46" s="37"/>
      <c r="L46" s="51"/>
      <c r="M46" s="51"/>
      <c r="O46" s="2"/>
      <c r="S46" s="52"/>
      <c r="T46" s="52"/>
      <c r="V46" s="2"/>
    </row>
    <row r="47" spans="1:35" s="2" customFormat="1" ht="19.5" customHeight="1" x14ac:dyDescent="0.15">
      <c r="A47" s="48"/>
      <c r="B47" s="49"/>
      <c r="E47" s="2" t="s">
        <v>71</v>
      </c>
      <c r="H47" s="2" t="s">
        <v>190</v>
      </c>
      <c r="I47" s="2198">
        <f>I44+I45</f>
        <v>0</v>
      </c>
      <c r="J47" s="2199"/>
      <c r="K47" s="2274" t="s">
        <v>194</v>
      </c>
      <c r="L47" s="2275"/>
      <c r="M47" s="2296">
        <f>M44+M45</f>
        <v>0</v>
      </c>
      <c r="N47" s="2297"/>
      <c r="O47" s="50" t="s">
        <v>195</v>
      </c>
      <c r="P47" s="2278">
        <f>I47+M47</f>
        <v>0</v>
      </c>
      <c r="Q47" s="2278"/>
      <c r="R47" s="2278"/>
      <c r="S47" s="2278"/>
      <c r="U47" s="2" t="s">
        <v>197</v>
      </c>
    </row>
    <row r="48" spans="1:35" ht="6" customHeight="1" x14ac:dyDescent="0.15">
      <c r="A48" s="20"/>
      <c r="B48" s="5"/>
      <c r="E48" s="2"/>
      <c r="H48" s="37"/>
      <c r="I48" s="51"/>
      <c r="J48" s="51"/>
      <c r="L48" s="2"/>
      <c r="N48" s="52"/>
      <c r="O48" s="52"/>
      <c r="R48" s="2"/>
      <c r="U48" s="24"/>
    </row>
    <row r="49" spans="1:35" s="2" customFormat="1" ht="19.5" customHeight="1" x14ac:dyDescent="0.15">
      <c r="A49" s="48"/>
      <c r="B49" s="49" t="s">
        <v>198</v>
      </c>
      <c r="C49" s="72" t="s">
        <v>199</v>
      </c>
      <c r="D49" s="24"/>
      <c r="E49" s="24"/>
      <c r="F49" s="24"/>
      <c r="G49" s="2300" t="str">
        <f>IFERROR(P45/P47,"%")</f>
        <v>%</v>
      </c>
      <c r="H49" s="2301"/>
      <c r="J49" s="50" t="s">
        <v>200</v>
      </c>
      <c r="K49" s="53"/>
      <c r="L49" s="53"/>
      <c r="R49" s="54"/>
      <c r="S49" s="54"/>
      <c r="T49" s="24"/>
      <c r="U49" s="24"/>
    </row>
    <row r="50" spans="1:35" s="2" customFormat="1" ht="19.5" customHeight="1" x14ac:dyDescent="0.15">
      <c r="A50" s="48"/>
      <c r="B50" s="9" t="s">
        <v>401</v>
      </c>
      <c r="C50" s="9"/>
      <c r="D50" s="9"/>
      <c r="E50" s="9"/>
      <c r="F50" s="9"/>
      <c r="G50" s="9"/>
      <c r="H50" s="9"/>
      <c r="I50" s="9"/>
      <c r="J50" s="9"/>
      <c r="K50" s="9"/>
      <c r="L50" s="9"/>
      <c r="M50" s="9"/>
      <c r="N50" s="9"/>
      <c r="O50" s="9"/>
    </row>
    <row r="51" spans="1:35" s="2" customFormat="1" ht="19.5" customHeight="1" x14ac:dyDescent="0.15">
      <c r="A51" s="48"/>
      <c r="C51" s="2196" t="s">
        <v>412</v>
      </c>
      <c r="D51" s="2197"/>
      <c r="E51" s="2198">
        <f>I47</f>
        <v>0</v>
      </c>
      <c r="F51" s="2199"/>
      <c r="G51" s="2298" t="s">
        <v>201</v>
      </c>
      <c r="H51" s="2299"/>
      <c r="I51" s="2299"/>
      <c r="J51" s="2299"/>
      <c r="K51" s="2299"/>
      <c r="L51" s="2299"/>
      <c r="M51" s="2299"/>
      <c r="N51" s="2299"/>
      <c r="O51" s="2299"/>
      <c r="P51" s="2299"/>
      <c r="Q51" s="2216">
        <v>0</v>
      </c>
      <c r="R51" s="2217"/>
      <c r="Y51" s="55"/>
    </row>
    <row r="52" spans="1:35" s="2" customFormat="1" ht="19.5" customHeight="1" x14ac:dyDescent="0.15">
      <c r="A52" s="48"/>
      <c r="C52" s="9" t="s">
        <v>202</v>
      </c>
      <c r="D52" s="2211" t="s">
        <v>203</v>
      </c>
      <c r="E52" s="2211"/>
      <c r="F52" s="2211"/>
      <c r="G52" s="2211"/>
      <c r="H52" s="2211"/>
      <c r="I52" s="2211"/>
      <c r="J52" s="2212"/>
      <c r="K52" s="2200">
        <f>E51+Q51</f>
        <v>0</v>
      </c>
      <c r="L52" s="2200"/>
      <c r="M52" s="2201" t="s">
        <v>204</v>
      </c>
      <c r="N52" s="2196"/>
      <c r="O52" s="2196"/>
      <c r="P52" s="2196"/>
      <c r="Q52" s="2197"/>
      <c r="R52" s="2198">
        <f>ROUNDUP(K52*0.8,0)</f>
        <v>0</v>
      </c>
      <c r="S52" s="2199"/>
      <c r="T52" s="9" t="s">
        <v>205</v>
      </c>
    </row>
    <row r="53" spans="1:35" s="2" customFormat="1" ht="19.5" customHeight="1" x14ac:dyDescent="0.15">
      <c r="A53" s="48"/>
      <c r="B53" s="56"/>
      <c r="C53" s="9" t="s">
        <v>206</v>
      </c>
      <c r="D53" s="9"/>
      <c r="E53" s="9"/>
      <c r="F53" s="57"/>
      <c r="G53" s="9"/>
      <c r="H53" s="9"/>
      <c r="I53" s="9"/>
      <c r="J53" s="9"/>
      <c r="K53" s="9"/>
      <c r="L53" s="9"/>
      <c r="M53" s="9"/>
      <c r="N53" s="9"/>
      <c r="O53" s="9"/>
      <c r="P53" s="9"/>
      <c r="Q53" s="9"/>
      <c r="R53" s="9"/>
      <c r="S53" s="9"/>
      <c r="T53" s="9"/>
      <c r="U53" s="9"/>
      <c r="V53" s="9"/>
    </row>
    <row r="54" spans="1:35" s="2" customFormat="1" ht="19.5" customHeight="1" x14ac:dyDescent="0.15">
      <c r="A54" s="48"/>
      <c r="B54" s="9" t="s">
        <v>402</v>
      </c>
      <c r="C54" s="9"/>
      <c r="D54" s="9"/>
      <c r="E54" s="9"/>
      <c r="F54" s="9"/>
      <c r="G54" s="9"/>
      <c r="H54" s="945">
        <v>0</v>
      </c>
      <c r="I54" s="2211" t="s">
        <v>410</v>
      </c>
      <c r="J54" s="2211"/>
      <c r="K54" s="2211"/>
      <c r="L54" s="2211"/>
      <c r="M54" s="2211"/>
      <c r="N54" s="2211"/>
      <c r="O54" s="2211"/>
      <c r="P54" s="2211"/>
      <c r="Q54" s="2211"/>
      <c r="R54" s="2211"/>
      <c r="S54" s="2211"/>
      <c r="T54" s="2211"/>
      <c r="U54" s="2211"/>
      <c r="V54" s="2211"/>
    </row>
    <row r="55" spans="1:35" s="2" customFormat="1" ht="19.5" customHeight="1" x14ac:dyDescent="0.15">
      <c r="A55" s="48"/>
      <c r="B55" s="9" t="s">
        <v>411</v>
      </c>
      <c r="D55" s="9"/>
      <c r="E55" s="9"/>
      <c r="F55" s="9"/>
      <c r="G55" s="9"/>
      <c r="H55" s="9"/>
      <c r="I55" s="9"/>
      <c r="J55" s="9"/>
      <c r="K55" s="9"/>
      <c r="L55" s="9"/>
      <c r="M55" s="9"/>
      <c r="N55" s="9"/>
      <c r="O55" s="9"/>
    </row>
    <row r="56" spans="1:35" s="2" customFormat="1" ht="19.5" customHeight="1" x14ac:dyDescent="0.15">
      <c r="A56" s="48"/>
      <c r="C56" s="2196" t="s">
        <v>412</v>
      </c>
      <c r="D56" s="2197"/>
      <c r="E56" s="2198">
        <f>I47</f>
        <v>0</v>
      </c>
      <c r="F56" s="2199"/>
      <c r="G56" s="2298" t="s">
        <v>201</v>
      </c>
      <c r="H56" s="2299"/>
      <c r="I56" s="2299"/>
      <c r="J56" s="2299"/>
      <c r="K56" s="2299"/>
      <c r="L56" s="2299"/>
      <c r="M56" s="2299"/>
      <c r="N56" s="2299"/>
      <c r="O56" s="2299"/>
      <c r="P56" s="2299"/>
      <c r="Q56" s="2216">
        <v>0</v>
      </c>
      <c r="R56" s="2217"/>
      <c r="Y56" s="55"/>
    </row>
    <row r="57" spans="1:35" s="2" customFormat="1" ht="19.5" customHeight="1" x14ac:dyDescent="0.15">
      <c r="A57" s="48"/>
      <c r="C57" s="9" t="s">
        <v>192</v>
      </c>
      <c r="D57" s="2211" t="s">
        <v>203</v>
      </c>
      <c r="E57" s="2211"/>
      <c r="F57" s="2211"/>
      <c r="G57" s="2211"/>
      <c r="H57" s="2211"/>
      <c r="I57" s="2211"/>
      <c r="J57" s="2212"/>
      <c r="K57" s="2200">
        <f>E56+Q56</f>
        <v>0</v>
      </c>
      <c r="L57" s="2200"/>
      <c r="M57" s="2201" t="s">
        <v>392</v>
      </c>
      <c r="N57" s="2196"/>
      <c r="O57" s="2196"/>
      <c r="P57" s="2196"/>
      <c r="Q57" s="2197"/>
      <c r="R57" s="2198">
        <f>ROUNDUP(K57*0.6,0)</f>
        <v>0</v>
      </c>
      <c r="S57" s="2199"/>
      <c r="T57" s="9" t="s">
        <v>205</v>
      </c>
    </row>
    <row r="58" spans="1:35" s="2" customFormat="1" ht="18" customHeight="1" x14ac:dyDescent="0.15">
      <c r="A58" s="48"/>
      <c r="B58" s="56"/>
      <c r="C58" s="9" t="s">
        <v>393</v>
      </c>
      <c r="D58" s="9"/>
      <c r="E58" s="9"/>
      <c r="F58" s="57"/>
      <c r="G58" s="9"/>
      <c r="H58" s="9"/>
      <c r="I58" s="9"/>
      <c r="J58" s="9"/>
      <c r="K58" s="9"/>
      <c r="L58" s="9"/>
      <c r="M58" s="9"/>
      <c r="N58" s="9"/>
      <c r="O58" s="9"/>
      <c r="P58" s="9"/>
      <c r="Q58" s="9"/>
      <c r="R58" s="9"/>
      <c r="S58" s="9"/>
      <c r="T58" s="9"/>
      <c r="U58" s="9"/>
      <c r="V58" s="9"/>
    </row>
    <row r="59" spans="1:35" s="2" customFormat="1" ht="30" customHeight="1" x14ac:dyDescent="0.15">
      <c r="A59" s="48"/>
      <c r="B59" s="2325" t="s">
        <v>403</v>
      </c>
      <c r="C59" s="2325"/>
      <c r="D59" s="2325"/>
      <c r="E59" s="2325"/>
      <c r="F59" s="2325"/>
      <c r="G59" s="2325"/>
      <c r="H59" s="2325"/>
      <c r="I59" s="2325"/>
      <c r="J59" s="2325"/>
      <c r="K59" s="2325"/>
      <c r="L59" s="2325"/>
      <c r="M59" s="2325"/>
      <c r="N59" s="2325"/>
      <c r="O59" s="2325"/>
      <c r="P59" s="2325"/>
      <c r="Q59" s="2325"/>
      <c r="R59" s="2325"/>
      <c r="S59" s="2325"/>
      <c r="T59" s="2325"/>
      <c r="U59" s="2325"/>
      <c r="V59" s="2325"/>
      <c r="W59" s="29"/>
    </row>
    <row r="60" spans="1:35" s="2" customFormat="1" ht="25.5" customHeight="1" x14ac:dyDescent="0.15">
      <c r="B60" s="22" t="s">
        <v>60</v>
      </c>
      <c r="C60" s="2320" t="s">
        <v>61</v>
      </c>
      <c r="D60" s="2321"/>
      <c r="E60" s="2322"/>
      <c r="F60" s="1758" t="s">
        <v>62</v>
      </c>
      <c r="G60" s="2237"/>
      <c r="H60" s="1759"/>
      <c r="I60" s="1758" t="s">
        <v>63</v>
      </c>
      <c r="J60" s="2237"/>
      <c r="K60" s="2237"/>
      <c r="L60" s="1759"/>
      <c r="N60" s="2240" t="s">
        <v>413</v>
      </c>
      <c r="O60" s="2241"/>
      <c r="P60" s="2241"/>
      <c r="Q60" s="2241"/>
      <c r="R60" s="2241"/>
      <c r="S60" s="2241"/>
      <c r="T60" s="2241"/>
      <c r="U60" s="2241"/>
      <c r="V60" s="2242"/>
      <c r="W60" s="45"/>
      <c r="Z60" s="45"/>
      <c r="AA60" s="11"/>
      <c r="AB60" s="11"/>
      <c r="AC60" s="11"/>
      <c r="AD60" s="11"/>
      <c r="AE60" s="11"/>
      <c r="AF60" s="11"/>
      <c r="AG60" s="45"/>
      <c r="AH60" s="45"/>
      <c r="AI60" s="45"/>
    </row>
    <row r="61" spans="1:35" s="2" customFormat="1" ht="15" customHeight="1" x14ac:dyDescent="0.15">
      <c r="A61" s="23"/>
      <c r="B61" s="1875" t="s">
        <v>34</v>
      </c>
      <c r="C61" s="2208" t="str">
        <f>IF($M$6="○",活動計画書!C22+活動計画書!C24,"")</f>
        <v/>
      </c>
      <c r="D61" s="2209"/>
      <c r="E61" s="2210"/>
      <c r="F61" s="1855"/>
      <c r="G61" s="1856"/>
      <c r="H61" s="1158"/>
      <c r="I61" s="2213" t="str">
        <f t="shared" ref="I61:I66" si="1">IFERROR(INT(C61*F61/10),"")</f>
        <v/>
      </c>
      <c r="J61" s="2214"/>
      <c r="K61" s="2214"/>
      <c r="L61" s="2215"/>
      <c r="N61" s="2243"/>
      <c r="O61" s="1823"/>
      <c r="P61" s="1823"/>
      <c r="Q61" s="1823"/>
      <c r="R61" s="1823"/>
      <c r="S61" s="1823"/>
      <c r="T61" s="1823"/>
      <c r="U61" s="1823"/>
      <c r="V61" s="2244"/>
      <c r="W61" s="45"/>
      <c r="Z61" s="45"/>
      <c r="AA61" s="1231"/>
      <c r="AB61" s="1143"/>
      <c r="AC61" s="508"/>
      <c r="AD61" s="1143"/>
      <c r="AE61" s="1143"/>
      <c r="AF61" s="508"/>
      <c r="AG61" s="45"/>
      <c r="AH61" s="45"/>
      <c r="AI61" s="45"/>
    </row>
    <row r="62" spans="1:35" s="2" customFormat="1" ht="19.5" customHeight="1" x14ac:dyDescent="0.15">
      <c r="A62" s="23"/>
      <c r="B62" s="1876"/>
      <c r="C62" s="2232" t="str">
        <f>IF($M$6="○",活動計画書!C23+活動計画書!C25,"")</f>
        <v/>
      </c>
      <c r="D62" s="2233"/>
      <c r="E62" s="2234"/>
      <c r="F62" s="2235" t="str">
        <f>IF(M6="○",Z62,"")</f>
        <v/>
      </c>
      <c r="G62" s="2236"/>
      <c r="H62" s="1159" t="s">
        <v>65</v>
      </c>
      <c r="I62" s="1903" t="str">
        <f t="shared" si="1"/>
        <v/>
      </c>
      <c r="J62" s="1904"/>
      <c r="K62" s="1904"/>
      <c r="L62" s="1905"/>
      <c r="N62" s="2243"/>
      <c r="O62" s="1823"/>
      <c r="P62" s="1823"/>
      <c r="Q62" s="1823"/>
      <c r="R62" s="1823"/>
      <c r="S62" s="1823"/>
      <c r="T62" s="1823"/>
      <c r="U62" s="1823"/>
      <c r="V62" s="2244"/>
      <c r="W62" s="45"/>
      <c r="Z62" s="1231" t="str">
        <f>IF(①のみ該当="○","400",IF(②のみ該当="○","250",IF(①②に該当="○","300",IF(該当なし="○","333",""))))</f>
        <v/>
      </c>
      <c r="AA62" s="1233"/>
      <c r="AB62" s="1228"/>
      <c r="AC62" s="509"/>
      <c r="AD62" s="1228"/>
      <c r="AE62" s="1228"/>
      <c r="AF62" s="509"/>
      <c r="AG62" s="45"/>
      <c r="AH62" s="45"/>
      <c r="AI62" s="45"/>
    </row>
    <row r="63" spans="1:35" s="2" customFormat="1" ht="15" customHeight="1" x14ac:dyDescent="0.15">
      <c r="A63" s="23"/>
      <c r="B63" s="1875" t="s">
        <v>66</v>
      </c>
      <c r="C63" s="2208" t="str">
        <f>IF($M$6="○",活動計画書!C27,"")</f>
        <v/>
      </c>
      <c r="D63" s="2209"/>
      <c r="E63" s="2210"/>
      <c r="F63" s="1855"/>
      <c r="G63" s="1856"/>
      <c r="H63" s="1158"/>
      <c r="I63" s="2213" t="str">
        <f t="shared" si="1"/>
        <v/>
      </c>
      <c r="J63" s="2214"/>
      <c r="K63" s="2214"/>
      <c r="L63" s="2215"/>
      <c r="N63" s="2243"/>
      <c r="O63" s="1823"/>
      <c r="P63" s="1823"/>
      <c r="Q63" s="1823"/>
      <c r="R63" s="1823"/>
      <c r="S63" s="1823"/>
      <c r="T63" s="1823"/>
      <c r="U63" s="1823"/>
      <c r="V63" s="2244"/>
      <c r="W63" s="45"/>
      <c r="Z63" s="45"/>
      <c r="AA63" s="1231"/>
      <c r="AB63" s="1143"/>
      <c r="AC63" s="508"/>
      <c r="AD63" s="1143"/>
      <c r="AE63" s="1143"/>
      <c r="AF63" s="508"/>
      <c r="AG63" s="45"/>
      <c r="AH63" s="45"/>
      <c r="AI63" s="45"/>
    </row>
    <row r="64" spans="1:35" s="2" customFormat="1" ht="19.5" customHeight="1" x14ac:dyDescent="0.15">
      <c r="A64" s="23"/>
      <c r="B64" s="1876"/>
      <c r="C64" s="2232" t="str">
        <f>IF($M$6="○",活動計画書!C30,"")</f>
        <v/>
      </c>
      <c r="D64" s="2233"/>
      <c r="E64" s="2234"/>
      <c r="F64" s="2235" t="str">
        <f>IF(M6="○",Z64,"")</f>
        <v/>
      </c>
      <c r="G64" s="2236"/>
      <c r="H64" s="1159" t="s">
        <v>65</v>
      </c>
      <c r="I64" s="1903" t="str">
        <f t="shared" si="1"/>
        <v/>
      </c>
      <c r="J64" s="1904"/>
      <c r="K64" s="1904"/>
      <c r="L64" s="1905"/>
      <c r="N64" s="2243"/>
      <c r="O64" s="1823"/>
      <c r="P64" s="1823"/>
      <c r="Q64" s="1823"/>
      <c r="R64" s="1823"/>
      <c r="S64" s="1823"/>
      <c r="T64" s="1823"/>
      <c r="U64" s="1823"/>
      <c r="V64" s="2244"/>
      <c r="W64" s="45"/>
      <c r="Z64" s="1231" t="str">
        <f>IF(①のみ該当="○","240",IF(②のみ該当="○","150",IF(①②に該当="○","180",IF(該当なし="○","200",""))))</f>
        <v/>
      </c>
      <c r="AA64" s="1233"/>
      <c r="AB64" s="1228"/>
      <c r="AC64" s="509"/>
      <c r="AD64" s="1228"/>
      <c r="AE64" s="1228"/>
      <c r="AF64" s="509"/>
      <c r="AG64" s="45"/>
      <c r="AH64" s="45"/>
      <c r="AI64" s="45"/>
    </row>
    <row r="65" spans="1:35" s="2" customFormat="1" ht="15" customHeight="1" x14ac:dyDescent="0.15">
      <c r="A65" s="23"/>
      <c r="B65" s="1875" t="s">
        <v>68</v>
      </c>
      <c r="C65" s="2229"/>
      <c r="D65" s="2229"/>
      <c r="E65" s="2229"/>
      <c r="F65" s="2230"/>
      <c r="G65" s="2231"/>
      <c r="H65" s="1158"/>
      <c r="I65" s="2213">
        <f t="shared" si="1"/>
        <v>0</v>
      </c>
      <c r="J65" s="2214"/>
      <c r="K65" s="2214"/>
      <c r="L65" s="2215"/>
      <c r="N65" s="2243"/>
      <c r="O65" s="1823"/>
      <c r="P65" s="1823"/>
      <c r="Q65" s="1823"/>
      <c r="R65" s="1823"/>
      <c r="S65" s="1823"/>
      <c r="T65" s="1823"/>
      <c r="U65" s="1823"/>
      <c r="V65" s="2244"/>
      <c r="W65" s="45"/>
      <c r="Z65" s="45"/>
      <c r="AA65" s="1231"/>
      <c r="AB65" s="1143"/>
      <c r="AC65" s="508"/>
      <c r="AD65" s="1143"/>
      <c r="AE65" s="1143"/>
      <c r="AF65" s="508"/>
      <c r="AG65" s="45"/>
      <c r="AH65" s="45"/>
      <c r="AI65" s="45"/>
    </row>
    <row r="66" spans="1:35" s="2" customFormat="1" ht="19.5" customHeight="1" thickBot="1" x14ac:dyDescent="0.2">
      <c r="B66" s="2228"/>
      <c r="C66" s="2232" t="str">
        <f>IF($M$6="○",活動計画書!C32,"")</f>
        <v/>
      </c>
      <c r="D66" s="2233"/>
      <c r="E66" s="2234"/>
      <c r="F66" s="2254" t="str">
        <f>IF(M6="○",Z66,"")</f>
        <v/>
      </c>
      <c r="G66" s="2255"/>
      <c r="H66" s="58" t="s">
        <v>65</v>
      </c>
      <c r="I66" s="1903" t="str">
        <f t="shared" si="1"/>
        <v/>
      </c>
      <c r="J66" s="1904"/>
      <c r="K66" s="1904"/>
      <c r="L66" s="1905"/>
      <c r="N66" s="2243"/>
      <c r="O66" s="1823"/>
      <c r="P66" s="1823"/>
      <c r="Q66" s="1823"/>
      <c r="R66" s="1823"/>
      <c r="S66" s="1823"/>
      <c r="T66" s="1823"/>
      <c r="U66" s="1823"/>
      <c r="V66" s="2244"/>
      <c r="W66" s="45"/>
      <c r="Z66" s="45"/>
      <c r="AA66" s="1232"/>
      <c r="AB66" s="1228"/>
      <c r="AC66" s="510"/>
      <c r="AD66" s="1228"/>
      <c r="AE66" s="1228"/>
      <c r="AF66" s="510"/>
      <c r="AG66" s="45"/>
      <c r="AH66" s="45"/>
      <c r="AI66" s="45"/>
    </row>
    <row r="67" spans="1:35" s="2" customFormat="1" ht="15" customHeight="1" thickTop="1" x14ac:dyDescent="0.15">
      <c r="B67" s="2238" t="s">
        <v>71</v>
      </c>
      <c r="C67" s="2302">
        <f>INT(SUM(C61,C63,C65))</f>
        <v>0</v>
      </c>
      <c r="D67" s="2303"/>
      <c r="E67" s="2304"/>
      <c r="F67" s="2305"/>
      <c r="G67" s="2306"/>
      <c r="H67" s="2307"/>
      <c r="I67" s="2202">
        <f>SUM(I61,I63,I65)</f>
        <v>0</v>
      </c>
      <c r="J67" s="2203"/>
      <c r="K67" s="2203"/>
      <c r="L67" s="2204"/>
      <c r="N67" s="2243"/>
      <c r="O67" s="1823"/>
      <c r="P67" s="1823"/>
      <c r="Q67" s="1823"/>
      <c r="R67" s="1823"/>
      <c r="S67" s="1823"/>
      <c r="T67" s="1823"/>
      <c r="U67" s="1823"/>
      <c r="V67" s="2244"/>
      <c r="W67" s="45"/>
      <c r="Z67" s="45"/>
      <c r="AA67" s="45"/>
      <c r="AB67" s="45"/>
      <c r="AC67" s="45"/>
      <c r="AD67" s="45"/>
      <c r="AE67" s="45"/>
      <c r="AF67" s="45"/>
      <c r="AG67" s="45"/>
      <c r="AH67" s="45"/>
      <c r="AI67" s="45"/>
    </row>
    <row r="68" spans="1:35" s="2" customFormat="1" ht="19.5" customHeight="1" x14ac:dyDescent="0.15">
      <c r="B68" s="2239"/>
      <c r="C68" s="2205">
        <f>INT(SUM(C62,C64,C66))</f>
        <v>0</v>
      </c>
      <c r="D68" s="2206"/>
      <c r="E68" s="2207"/>
      <c r="F68" s="2308"/>
      <c r="G68" s="2309"/>
      <c r="H68" s="2310"/>
      <c r="I68" s="2225">
        <f>SUM(I62,I64,I66)</f>
        <v>0</v>
      </c>
      <c r="J68" s="2226"/>
      <c r="K68" s="2226"/>
      <c r="L68" s="2227"/>
      <c r="N68" s="2243"/>
      <c r="O68" s="1823"/>
      <c r="P68" s="1823"/>
      <c r="Q68" s="1823"/>
      <c r="R68" s="1823"/>
      <c r="S68" s="1823"/>
      <c r="T68" s="1823"/>
      <c r="U68" s="1823"/>
      <c r="V68" s="2244"/>
      <c r="W68" s="45"/>
      <c r="Z68" s="45"/>
      <c r="AA68" s="45"/>
      <c r="AB68" s="45"/>
      <c r="AC68" s="45"/>
      <c r="AD68" s="45"/>
      <c r="AE68" s="45"/>
      <c r="AF68" s="45"/>
      <c r="AG68" s="45"/>
      <c r="AH68" s="45"/>
      <c r="AI68" s="45"/>
    </row>
    <row r="69" spans="1:35" s="2" customFormat="1" ht="25.5" customHeight="1" x14ac:dyDescent="0.15">
      <c r="B69" s="2326" t="s">
        <v>64</v>
      </c>
      <c r="C69" s="2326"/>
      <c r="D69" s="2326"/>
      <c r="E69" s="2326"/>
      <c r="F69" s="2326"/>
      <c r="G69" s="2326"/>
      <c r="H69" s="2326"/>
      <c r="I69" s="2326"/>
      <c r="J69" s="2326"/>
      <c r="K69" s="2326"/>
      <c r="L69" s="2326"/>
      <c r="N69" s="2245"/>
      <c r="O69" s="2246"/>
      <c r="P69" s="2246"/>
      <c r="Q69" s="2246"/>
      <c r="R69" s="2246"/>
      <c r="S69" s="2246"/>
      <c r="T69" s="2246"/>
      <c r="U69" s="2246"/>
      <c r="V69" s="2247"/>
      <c r="W69" s="45"/>
      <c r="Z69" s="45"/>
      <c r="AA69" s="45"/>
      <c r="AB69" s="45"/>
      <c r="AC69" s="45"/>
      <c r="AD69" s="45"/>
      <c r="AE69" s="45"/>
      <c r="AF69" s="45"/>
      <c r="AG69" s="45"/>
      <c r="AH69" s="45"/>
      <c r="AI69" s="45"/>
    </row>
    <row r="70" spans="1:35" s="2" customFormat="1" ht="25.5" customHeight="1" x14ac:dyDescent="0.15">
      <c r="B70" s="2125" t="s">
        <v>4784</v>
      </c>
      <c r="C70" s="2125"/>
      <c r="D70" s="2125"/>
      <c r="E70" s="2125"/>
      <c r="F70" s="2125"/>
      <c r="G70" s="2125"/>
      <c r="H70" s="2125"/>
      <c r="I70" s="2125"/>
      <c r="J70" s="2125"/>
      <c r="K70" s="2125"/>
      <c r="L70" s="2125"/>
      <c r="N70" s="43"/>
      <c r="O70" s="43"/>
      <c r="P70" s="43"/>
      <c r="Q70" s="43"/>
      <c r="R70" s="43"/>
      <c r="S70" s="43"/>
      <c r="T70" s="43"/>
      <c r="U70" s="43"/>
      <c r="V70" s="43"/>
      <c r="W70" s="45"/>
      <c r="Z70" s="45"/>
      <c r="AA70" s="45"/>
      <c r="AB70" s="45"/>
      <c r="AC70" s="45"/>
      <c r="AD70" s="45"/>
      <c r="AE70" s="45"/>
      <c r="AF70" s="45"/>
      <c r="AG70" s="45"/>
      <c r="AH70" s="45"/>
      <c r="AI70" s="45"/>
    </row>
    <row r="71" spans="1:35" s="2" customFormat="1" ht="11.25" customHeight="1" x14ac:dyDescent="0.15">
      <c r="B71" s="8"/>
      <c r="C71" s="46"/>
      <c r="D71" s="46"/>
      <c r="E71" s="46"/>
      <c r="F71" s="30"/>
      <c r="G71" s="30"/>
      <c r="H71" s="30"/>
      <c r="I71" s="26"/>
      <c r="J71" s="26"/>
      <c r="K71" s="26"/>
      <c r="L71" s="26"/>
      <c r="N71" s="45"/>
      <c r="O71" s="45"/>
      <c r="P71" s="45"/>
      <c r="Q71" s="45"/>
      <c r="R71" s="45"/>
      <c r="S71" s="45"/>
      <c r="T71" s="45"/>
      <c r="U71" s="45"/>
      <c r="V71" s="45"/>
      <c r="W71" s="45"/>
    </row>
    <row r="72" spans="1:35" ht="25.5" customHeight="1" x14ac:dyDescent="0.15">
      <c r="A72" s="2223" t="s">
        <v>4651</v>
      </c>
      <c r="B72" s="2223"/>
      <c r="C72" s="2223"/>
      <c r="D72" s="2223"/>
      <c r="E72" s="2223"/>
      <c r="F72" s="2223"/>
      <c r="G72" s="2223"/>
      <c r="H72" s="2223"/>
      <c r="I72" s="2223"/>
      <c r="J72" s="2223"/>
      <c r="K72" s="2223"/>
      <c r="L72" s="2223"/>
      <c r="M72" s="2223"/>
      <c r="N72" s="2223"/>
      <c r="O72" s="2223"/>
      <c r="P72" s="2223"/>
      <c r="Q72" s="2223"/>
      <c r="R72" s="2223"/>
      <c r="S72" s="2223"/>
      <c r="T72" s="2223"/>
      <c r="U72" s="2223"/>
      <c r="V72" s="2223"/>
    </row>
    <row r="73" spans="1:35" ht="25.5" customHeight="1" x14ac:dyDescent="0.15">
      <c r="A73" s="595"/>
      <c r="B73" s="2221" t="s">
        <v>207</v>
      </c>
      <c r="C73" s="2221"/>
      <c r="D73" s="2221"/>
      <c r="E73" s="2221"/>
      <c r="F73" s="2221"/>
      <c r="G73" s="2221"/>
      <c r="H73" s="2221"/>
      <c r="I73" s="2224" t="s">
        <v>4652</v>
      </c>
      <c r="J73" s="2224"/>
      <c r="K73" s="2224"/>
      <c r="L73" s="2224"/>
      <c r="M73" s="2221" t="s">
        <v>209</v>
      </c>
      <c r="N73" s="2221"/>
      <c r="O73" s="2221"/>
      <c r="P73" s="2221"/>
      <c r="Q73" s="592"/>
      <c r="R73" s="592"/>
      <c r="S73" s="592"/>
      <c r="T73" s="592"/>
      <c r="U73" s="592"/>
      <c r="V73" s="592"/>
    </row>
    <row r="74" spans="1:35" ht="25.5" customHeight="1" x14ac:dyDescent="0.15">
      <c r="A74" s="595"/>
      <c r="B74" s="2193" t="s">
        <v>4810</v>
      </c>
      <c r="C74" s="2194"/>
      <c r="D74" s="2194"/>
      <c r="E74" s="2194"/>
      <c r="F74" s="2194"/>
      <c r="G74" s="2194"/>
      <c r="H74" s="2194"/>
      <c r="I74" s="593" t="s">
        <v>389</v>
      </c>
      <c r="J74" s="937"/>
      <c r="K74" s="590" t="s">
        <v>78</v>
      </c>
      <c r="L74" s="602"/>
      <c r="M74" s="2195">
        <v>400000</v>
      </c>
      <c r="N74" s="2195"/>
      <c r="O74" s="2195"/>
      <c r="P74" s="2195"/>
      <c r="Q74" s="592"/>
      <c r="R74" s="592"/>
      <c r="S74" s="592"/>
      <c r="T74" s="592"/>
      <c r="U74" s="592"/>
      <c r="V74" s="592"/>
    </row>
    <row r="75" spans="1:35" ht="12" customHeight="1" x14ac:dyDescent="0.15">
      <c r="A75" s="595"/>
      <c r="B75" s="592"/>
      <c r="C75" s="592"/>
      <c r="D75" s="592"/>
      <c r="E75" s="592"/>
      <c r="F75" s="592"/>
      <c r="G75" s="592"/>
      <c r="H75" s="592"/>
      <c r="I75" s="592"/>
      <c r="J75" s="592"/>
      <c r="K75" s="592"/>
      <c r="L75" s="592"/>
      <c r="M75" s="592"/>
      <c r="N75" s="592"/>
      <c r="O75" s="592"/>
      <c r="P75" s="592"/>
      <c r="Q75" s="592"/>
      <c r="R75" s="592"/>
      <c r="S75" s="592"/>
      <c r="T75" s="592"/>
      <c r="U75" s="592"/>
      <c r="V75" s="592"/>
    </row>
    <row r="76" spans="1:35" ht="18.75" customHeight="1" x14ac:dyDescent="0.15">
      <c r="A76" s="2223" t="s">
        <v>4930</v>
      </c>
      <c r="B76" s="2223"/>
      <c r="C76" s="2223"/>
      <c r="D76" s="2223"/>
      <c r="E76" s="2223"/>
      <c r="F76" s="2223"/>
      <c r="G76" s="2223"/>
      <c r="H76" s="2223"/>
      <c r="I76" s="2223"/>
      <c r="J76" s="2223"/>
      <c r="K76" s="2223"/>
      <c r="L76" s="2223"/>
      <c r="M76" s="2223"/>
      <c r="N76" s="2223"/>
      <c r="O76" s="2223"/>
      <c r="P76" s="2223"/>
      <c r="Q76" s="2223"/>
      <c r="R76" s="2223"/>
      <c r="S76" s="2223"/>
      <c r="T76" s="2223"/>
      <c r="U76" s="2223"/>
      <c r="V76" s="2223"/>
      <c r="W76"/>
    </row>
    <row r="77" spans="1:35" customFormat="1" ht="25.5" customHeight="1" x14ac:dyDescent="0.15">
      <c r="A77" s="603"/>
      <c r="B77" s="2221" t="s">
        <v>207</v>
      </c>
      <c r="C77" s="2221"/>
      <c r="D77" s="2221"/>
      <c r="E77" s="2221"/>
      <c r="F77" s="2221"/>
      <c r="G77" s="2221"/>
      <c r="H77" s="2221"/>
      <c r="I77" s="2224" t="s">
        <v>208</v>
      </c>
      <c r="J77" s="2224"/>
      <c r="K77" s="2224"/>
      <c r="L77" s="2224"/>
      <c r="M77" s="2221" t="s">
        <v>209</v>
      </c>
      <c r="N77" s="2221"/>
      <c r="O77" s="2221"/>
      <c r="P77" s="2221"/>
      <c r="Q77" s="595"/>
      <c r="R77" s="595"/>
      <c r="S77" s="595"/>
      <c r="T77" s="595"/>
      <c r="U77" s="603"/>
      <c r="V77" s="603"/>
      <c r="X77" s="7"/>
      <c r="Y77" s="7"/>
      <c r="Z77" s="7"/>
      <c r="AA77" s="7"/>
      <c r="AB77" s="7"/>
      <c r="AC77" s="7"/>
      <c r="AD77" s="7"/>
      <c r="AE77" s="7"/>
    </row>
    <row r="78" spans="1:35" customFormat="1" ht="36" customHeight="1" x14ac:dyDescent="0.15">
      <c r="A78" s="603"/>
      <c r="B78" s="2193" t="s">
        <v>210</v>
      </c>
      <c r="C78" s="2194"/>
      <c r="D78" s="2194"/>
      <c r="E78" s="2194"/>
      <c r="F78" s="2194"/>
      <c r="G78" s="2194"/>
      <c r="H78" s="2194"/>
      <c r="I78" s="2315"/>
      <c r="J78" s="2315"/>
      <c r="K78" s="2315"/>
      <c r="L78" s="2315"/>
      <c r="M78" s="2316">
        <v>40000</v>
      </c>
      <c r="N78" s="2316"/>
      <c r="O78" s="2316"/>
      <c r="P78" s="2316"/>
      <c r="Q78" s="595"/>
      <c r="R78" s="595"/>
      <c r="S78" s="595"/>
      <c r="T78" s="595"/>
      <c r="U78" s="603"/>
      <c r="V78" s="603"/>
      <c r="X78" s="7"/>
      <c r="Y78" s="7"/>
      <c r="Z78" s="7"/>
      <c r="AA78" s="7"/>
      <c r="AB78" s="7"/>
      <c r="AC78" s="7"/>
      <c r="AD78" s="7"/>
      <c r="AE78" s="7"/>
    </row>
    <row r="79" spans="1:35" customFormat="1" ht="36" customHeight="1" x14ac:dyDescent="0.15">
      <c r="A79" s="603"/>
      <c r="B79" s="2193" t="s">
        <v>211</v>
      </c>
      <c r="C79" s="2194"/>
      <c r="D79" s="2194"/>
      <c r="E79" s="2194"/>
      <c r="F79" s="2194"/>
      <c r="G79" s="2194"/>
      <c r="H79" s="2194"/>
      <c r="I79" s="2315"/>
      <c r="J79" s="2315"/>
      <c r="K79" s="2315"/>
      <c r="L79" s="2315"/>
      <c r="M79" s="2316">
        <v>80000</v>
      </c>
      <c r="N79" s="2316"/>
      <c r="O79" s="2316"/>
      <c r="P79" s="2316"/>
      <c r="Q79" s="595"/>
      <c r="R79" s="595"/>
      <c r="S79" s="595"/>
      <c r="T79" s="595"/>
      <c r="U79" s="603"/>
      <c r="V79" s="603"/>
      <c r="X79" s="7"/>
      <c r="Y79" s="7"/>
      <c r="Z79" s="7"/>
      <c r="AA79" s="7"/>
      <c r="AB79" s="7"/>
      <c r="AC79" s="7"/>
      <c r="AD79" s="7"/>
      <c r="AE79" s="7"/>
    </row>
    <row r="80" spans="1:35" customFormat="1" ht="31.5" customHeight="1" x14ac:dyDescent="0.15">
      <c r="A80" s="603"/>
      <c r="B80" s="2194" t="s">
        <v>212</v>
      </c>
      <c r="C80" s="2194"/>
      <c r="D80" s="2194"/>
      <c r="E80" s="2194"/>
      <c r="F80" s="2194"/>
      <c r="G80" s="2194"/>
      <c r="H80" s="2194"/>
      <c r="I80" s="2315"/>
      <c r="J80" s="2315"/>
      <c r="K80" s="2315"/>
      <c r="L80" s="2315"/>
      <c r="M80" s="2316">
        <v>160000</v>
      </c>
      <c r="N80" s="2316"/>
      <c r="O80" s="2316"/>
      <c r="P80" s="2316"/>
      <c r="Q80" s="595"/>
      <c r="R80" s="595"/>
      <c r="S80" s="595"/>
      <c r="T80" s="595"/>
      <c r="U80" s="603"/>
      <c r="V80" s="603"/>
      <c r="X80" s="7"/>
      <c r="Y80" s="7"/>
      <c r="Z80" s="7"/>
      <c r="AA80" s="7"/>
      <c r="AB80" s="7"/>
      <c r="AC80" s="7"/>
      <c r="AD80" s="7"/>
      <c r="AE80" s="7"/>
    </row>
    <row r="81" spans="1:23" customFormat="1" ht="27.95" customHeight="1" x14ac:dyDescent="0.15">
      <c r="B81" s="1823" t="s">
        <v>4812</v>
      </c>
      <c r="C81" s="1823"/>
      <c r="D81" s="1823"/>
      <c r="E81" s="1823"/>
      <c r="F81" s="1823"/>
      <c r="G81" s="1823"/>
      <c r="H81" s="1823"/>
      <c r="I81" s="1823"/>
      <c r="J81" s="1823"/>
      <c r="K81" s="1823"/>
      <c r="L81" s="1823"/>
      <c r="M81" s="1823"/>
      <c r="N81" s="1823"/>
      <c r="O81" s="1823"/>
      <c r="P81" s="1823"/>
      <c r="Q81" s="1823"/>
      <c r="R81" s="1823"/>
      <c r="S81" s="1823"/>
      <c r="T81" s="1823"/>
      <c r="U81" s="1823"/>
      <c r="V81" s="1823"/>
    </row>
    <row r="82" spans="1:23" ht="22.5" customHeight="1" x14ac:dyDescent="0.15">
      <c r="B82" s="1823" t="s">
        <v>213</v>
      </c>
      <c r="C82" s="1823"/>
      <c r="D82" s="1823"/>
      <c r="E82" s="1823"/>
      <c r="F82" s="1823"/>
      <c r="G82" s="1823"/>
      <c r="H82" s="1823"/>
      <c r="I82" s="1823"/>
      <c r="J82" s="1823"/>
      <c r="K82" s="1823"/>
      <c r="L82" s="1823"/>
      <c r="M82" s="1823"/>
      <c r="N82" s="1823"/>
      <c r="O82" s="1823"/>
      <c r="P82" s="1823"/>
      <c r="Q82" s="1823"/>
      <c r="R82" s="1823"/>
      <c r="S82" s="1823"/>
      <c r="T82" s="1823"/>
      <c r="U82" s="1823"/>
      <c r="V82" s="1823"/>
    </row>
    <row r="83" spans="1:23" ht="18.75" customHeight="1" x14ac:dyDescent="0.15">
      <c r="A83" s="2311" t="s">
        <v>415</v>
      </c>
      <c r="B83" s="2311"/>
      <c r="C83" s="2311"/>
      <c r="D83" s="2311"/>
      <c r="E83" s="2311"/>
      <c r="F83" s="2311"/>
      <c r="G83" s="2311"/>
      <c r="H83" s="2311"/>
      <c r="I83" s="2311"/>
      <c r="J83" s="2311"/>
      <c r="K83" s="2311"/>
      <c r="L83" s="2311"/>
      <c r="M83" s="2311"/>
      <c r="N83" s="2311"/>
      <c r="O83" s="2311"/>
      <c r="P83" s="2311"/>
      <c r="Q83" s="2311"/>
      <c r="R83"/>
      <c r="S83"/>
      <c r="T83"/>
      <c r="U83"/>
      <c r="V83"/>
      <c r="W83"/>
    </row>
    <row r="84" spans="1:23" ht="111" customHeight="1" x14ac:dyDescent="0.15">
      <c r="A84" s="20"/>
      <c r="B84" s="2218" t="s">
        <v>4827</v>
      </c>
      <c r="C84" s="2219"/>
      <c r="D84" s="2219"/>
      <c r="E84" s="2219"/>
      <c r="F84" s="2219"/>
      <c r="G84" s="2219"/>
      <c r="H84" s="2219"/>
      <c r="I84" s="2219"/>
      <c r="J84" s="2219"/>
      <c r="K84" s="2219"/>
      <c r="L84" s="2219"/>
      <c r="M84" s="2219"/>
      <c r="N84" s="2219"/>
      <c r="O84" s="2219"/>
      <c r="P84" s="2219"/>
      <c r="Q84" s="2219"/>
      <c r="R84" s="2219"/>
      <c r="S84" s="2219"/>
      <c r="T84" s="2219"/>
      <c r="U84" s="2219"/>
      <c r="V84" s="2220"/>
      <c r="W84" s="29"/>
    </row>
    <row r="85" spans="1:23" ht="9.6" customHeight="1" x14ac:dyDescent="0.15">
      <c r="A85" s="20"/>
      <c r="B85" s="604"/>
      <c r="C85" s="605"/>
      <c r="D85" s="605"/>
      <c r="E85" s="605"/>
      <c r="F85" s="605"/>
      <c r="G85" s="605"/>
      <c r="H85" s="605"/>
      <c r="I85" s="605"/>
      <c r="J85" s="605"/>
      <c r="K85" s="605"/>
      <c r="L85" s="605"/>
      <c r="M85" s="605"/>
      <c r="N85" s="605"/>
      <c r="O85" s="605"/>
      <c r="P85" s="605"/>
      <c r="Q85" s="605"/>
      <c r="R85" s="605"/>
      <c r="S85" s="605"/>
      <c r="T85" s="605"/>
      <c r="U85" s="605"/>
      <c r="V85" s="605"/>
      <c r="W85" s="29"/>
    </row>
    <row r="86" spans="1:23" ht="18" customHeight="1" x14ac:dyDescent="0.15">
      <c r="A86" s="20"/>
      <c r="B86" s="606" t="s">
        <v>424</v>
      </c>
      <c r="C86" s="605"/>
      <c r="D86" s="605"/>
      <c r="E86" s="605"/>
      <c r="F86" s="605"/>
      <c r="G86" s="605"/>
      <c r="H86" s="605"/>
      <c r="I86" s="605"/>
      <c r="J86" s="605"/>
      <c r="K86" s="605"/>
      <c r="L86" s="605"/>
      <c r="M86" s="605"/>
      <c r="N86" s="605"/>
      <c r="O86" s="605"/>
      <c r="P86" s="605"/>
      <c r="Q86" s="605"/>
      <c r="R86" s="605"/>
      <c r="S86" s="605"/>
      <c r="T86" s="605"/>
      <c r="U86" s="605"/>
      <c r="V86" s="592"/>
    </row>
    <row r="87" spans="1:23" ht="22.5" customHeight="1" x14ac:dyDescent="0.15">
      <c r="A87" s="20"/>
      <c r="B87" s="2041" t="s">
        <v>434</v>
      </c>
      <c r="C87" s="2041"/>
      <c r="D87" s="2041"/>
      <c r="E87" s="2041"/>
      <c r="F87" s="2221" t="s">
        <v>435</v>
      </c>
      <c r="G87" s="2221"/>
      <c r="H87" s="2221"/>
      <c r="I87" s="607"/>
      <c r="J87" s="2118" t="s">
        <v>4814</v>
      </c>
      <c r="K87" s="2118"/>
      <c r="L87" s="2118"/>
      <c r="M87" s="2118"/>
      <c r="N87" s="2118"/>
      <c r="O87" s="2118"/>
      <c r="P87" s="2118"/>
      <c r="Q87" s="2118"/>
      <c r="R87" s="2118"/>
      <c r="S87" s="2118"/>
      <c r="T87" s="2118"/>
      <c r="U87" s="2118"/>
      <c r="V87" s="2118"/>
    </row>
    <row r="88" spans="1:23" ht="33" customHeight="1" x14ac:dyDescent="0.15">
      <c r="A88" s="20"/>
      <c r="B88" s="608" t="s">
        <v>389</v>
      </c>
      <c r="C88" s="2331"/>
      <c r="D88" s="2331"/>
      <c r="E88" s="609" t="s">
        <v>416</v>
      </c>
      <c r="F88" s="610" t="s">
        <v>389</v>
      </c>
      <c r="G88" s="946"/>
      <c r="H88" s="609" t="s">
        <v>416</v>
      </c>
      <c r="I88" s="607"/>
      <c r="J88" s="607"/>
      <c r="K88" s="607"/>
      <c r="L88" s="607"/>
      <c r="M88" s="607"/>
      <c r="N88" s="607"/>
      <c r="O88" s="607"/>
      <c r="P88" s="607"/>
      <c r="Q88" s="607"/>
      <c r="R88" s="607"/>
      <c r="S88" s="607"/>
      <c r="T88" s="607"/>
      <c r="U88" s="607"/>
      <c r="V88" s="592"/>
    </row>
    <row r="89" spans="1:23" ht="9" customHeight="1" x14ac:dyDescent="0.15">
      <c r="A89" s="20"/>
      <c r="B89" s="606"/>
      <c r="C89" s="605"/>
      <c r="D89" s="605"/>
      <c r="E89" s="605"/>
      <c r="F89" s="605"/>
      <c r="G89" s="605"/>
      <c r="H89" s="605"/>
      <c r="I89" s="605"/>
      <c r="J89" s="605"/>
      <c r="K89" s="605"/>
      <c r="L89" s="605"/>
      <c r="M89" s="605"/>
      <c r="N89" s="605"/>
      <c r="O89" s="605"/>
      <c r="P89" s="605"/>
      <c r="Q89" s="605"/>
      <c r="R89" s="605"/>
      <c r="S89" s="605"/>
      <c r="T89" s="605"/>
      <c r="U89" s="605"/>
      <c r="V89" s="592"/>
    </row>
    <row r="90" spans="1:23" ht="18" customHeight="1" x14ac:dyDescent="0.15">
      <c r="A90" s="20"/>
      <c r="B90" s="606" t="s">
        <v>418</v>
      </c>
      <c r="C90" s="605"/>
      <c r="D90" s="605"/>
      <c r="E90" s="605"/>
      <c r="F90" s="605"/>
      <c r="G90" s="605"/>
      <c r="H90" s="605"/>
      <c r="I90" s="605"/>
      <c r="J90" s="605"/>
      <c r="K90" s="605"/>
      <c r="L90" s="605"/>
      <c r="M90" s="605"/>
      <c r="N90" s="605"/>
      <c r="O90" s="605"/>
      <c r="P90" s="605"/>
      <c r="Q90" s="605"/>
      <c r="R90" s="605"/>
      <c r="S90" s="605"/>
      <c r="T90" s="605"/>
      <c r="U90" s="605"/>
      <c r="V90" s="592"/>
    </row>
    <row r="91" spans="1:23" ht="18" customHeight="1" x14ac:dyDescent="0.15">
      <c r="A91" s="20"/>
      <c r="B91" s="1603" t="s">
        <v>419</v>
      </c>
      <c r="C91" s="2142"/>
      <c r="D91" s="2142"/>
      <c r="E91" s="1604"/>
      <c r="F91" s="2312" t="s">
        <v>421</v>
      </c>
      <c r="G91" s="2313"/>
      <c r="H91" s="2313"/>
      <c r="I91" s="2313"/>
      <c r="J91" s="2313"/>
      <c r="K91" s="2313"/>
      <c r="L91" s="2313"/>
      <c r="M91" s="2313"/>
      <c r="N91" s="2313"/>
      <c r="O91" s="2313"/>
      <c r="P91" s="2313"/>
      <c r="Q91" s="2313"/>
      <c r="R91" s="2313"/>
      <c r="S91" s="2313"/>
      <c r="T91" s="2313"/>
      <c r="U91" s="2314"/>
      <c r="V91" s="29"/>
    </row>
    <row r="92" spans="1:23" ht="39" customHeight="1" x14ac:dyDescent="0.4">
      <c r="A92" s="20"/>
      <c r="B92" s="453" t="s">
        <v>389</v>
      </c>
      <c r="C92" s="2332" t="str">
        <f>IF(C88="","",C88)</f>
        <v/>
      </c>
      <c r="D92" s="2332"/>
      <c r="E92" s="395" t="s">
        <v>78</v>
      </c>
      <c r="F92" s="2349"/>
      <c r="G92" s="2350"/>
      <c r="H92" s="2350"/>
      <c r="I92" s="2350"/>
      <c r="J92" s="2350"/>
      <c r="K92" s="2350"/>
      <c r="L92" s="2350"/>
      <c r="M92" s="2350"/>
      <c r="N92" s="2350"/>
      <c r="O92" s="2350"/>
      <c r="P92" s="2350"/>
      <c r="Q92" s="2350"/>
      <c r="R92" s="2350"/>
      <c r="S92" s="2350"/>
      <c r="T92" s="2350"/>
      <c r="U92" s="2351"/>
      <c r="V92" s="29"/>
    </row>
    <row r="93" spans="1:23" ht="39" customHeight="1" x14ac:dyDescent="0.4">
      <c r="A93" s="20"/>
      <c r="B93" s="453" t="s">
        <v>389</v>
      </c>
      <c r="C93" s="2222" t="str">
        <f>IF((G88-C88)&gt;0,C92+1,"")</f>
        <v/>
      </c>
      <c r="D93" s="2222"/>
      <c r="E93" s="396" t="s">
        <v>78</v>
      </c>
      <c r="F93" s="2349"/>
      <c r="G93" s="2350"/>
      <c r="H93" s="2350"/>
      <c r="I93" s="2350"/>
      <c r="J93" s="2350"/>
      <c r="K93" s="2350"/>
      <c r="L93" s="2350"/>
      <c r="M93" s="2350"/>
      <c r="N93" s="2350"/>
      <c r="O93" s="2350"/>
      <c r="P93" s="2350"/>
      <c r="Q93" s="2350"/>
      <c r="R93" s="2350"/>
      <c r="S93" s="2350"/>
      <c r="T93" s="2350"/>
      <c r="U93" s="2351"/>
      <c r="V93" s="29"/>
    </row>
    <row r="94" spans="1:23" ht="39" customHeight="1" x14ac:dyDescent="0.4">
      <c r="A94" s="20"/>
      <c r="B94" s="453" t="s">
        <v>389</v>
      </c>
      <c r="C94" s="2222" t="str">
        <f>IF((G88-C88)&gt;1,C93+1,"")</f>
        <v/>
      </c>
      <c r="D94" s="2222"/>
      <c r="E94" s="397" t="s">
        <v>78</v>
      </c>
      <c r="F94" s="2349"/>
      <c r="G94" s="2350"/>
      <c r="H94" s="2350"/>
      <c r="I94" s="2350"/>
      <c r="J94" s="2350"/>
      <c r="K94" s="2350"/>
      <c r="L94" s="2350"/>
      <c r="M94" s="2350"/>
      <c r="N94" s="2350"/>
      <c r="O94" s="2350"/>
      <c r="P94" s="2350"/>
      <c r="Q94" s="2350"/>
      <c r="R94" s="2350"/>
      <c r="S94" s="2350"/>
      <c r="T94" s="2350"/>
      <c r="U94" s="2351"/>
      <c r="V94" s="29"/>
    </row>
    <row r="95" spans="1:23" ht="39" customHeight="1" x14ac:dyDescent="0.4">
      <c r="A95" s="20"/>
      <c r="B95" s="453" t="s">
        <v>389</v>
      </c>
      <c r="C95" s="2222" t="str">
        <f>IF((G88-C88)&gt;2,C94+1,"")</f>
        <v/>
      </c>
      <c r="D95" s="2222"/>
      <c r="E95" s="396" t="s">
        <v>78</v>
      </c>
      <c r="F95" s="2349"/>
      <c r="G95" s="2350"/>
      <c r="H95" s="2350"/>
      <c r="I95" s="2350"/>
      <c r="J95" s="2350"/>
      <c r="K95" s="2350"/>
      <c r="L95" s="2350"/>
      <c r="M95" s="2350"/>
      <c r="N95" s="2350"/>
      <c r="O95" s="2350"/>
      <c r="P95" s="2350"/>
      <c r="Q95" s="2350"/>
      <c r="R95" s="2350"/>
      <c r="S95" s="2350"/>
      <c r="T95" s="2350"/>
      <c r="U95" s="2351"/>
      <c r="V95" s="29"/>
    </row>
    <row r="96" spans="1:23" ht="39" customHeight="1" x14ac:dyDescent="0.4">
      <c r="A96" s="20"/>
      <c r="B96" s="454" t="s">
        <v>389</v>
      </c>
      <c r="C96" s="2222" t="str">
        <f>IF((G88-C88)&gt;3,C95+1,"")</f>
        <v/>
      </c>
      <c r="D96" s="2222"/>
      <c r="E96" s="396" t="s">
        <v>78</v>
      </c>
      <c r="F96" s="2349"/>
      <c r="G96" s="2350"/>
      <c r="H96" s="2350"/>
      <c r="I96" s="2350"/>
      <c r="J96" s="2350"/>
      <c r="K96" s="2350"/>
      <c r="L96" s="2350"/>
      <c r="M96" s="2350"/>
      <c r="N96" s="2350"/>
      <c r="O96" s="2350"/>
      <c r="P96" s="2350"/>
      <c r="Q96" s="2350"/>
      <c r="R96" s="2350"/>
      <c r="S96" s="2350"/>
      <c r="T96" s="2350"/>
      <c r="U96" s="2351"/>
      <c r="V96" s="29"/>
    </row>
    <row r="97" spans="1:36" ht="8.1" customHeight="1" x14ac:dyDescent="0.15">
      <c r="A97" s="20"/>
      <c r="B97" s="75"/>
      <c r="C97" s="74"/>
      <c r="D97" s="74"/>
      <c r="E97" s="74"/>
      <c r="F97" s="74"/>
      <c r="G97" s="74"/>
      <c r="H97" s="74"/>
      <c r="I97" s="74"/>
      <c r="J97" s="74"/>
      <c r="K97" s="74"/>
      <c r="L97" s="74"/>
      <c r="M97" s="74"/>
      <c r="N97" s="74"/>
      <c r="O97" s="74"/>
      <c r="P97" s="74"/>
      <c r="Q97" s="74"/>
      <c r="R97" s="74"/>
      <c r="S97" s="74"/>
      <c r="T97" s="74"/>
      <c r="U97" s="74"/>
      <c r="V97" s="29"/>
    </row>
    <row r="98" spans="1:36" ht="18" customHeight="1" x14ac:dyDescent="0.15">
      <c r="A98" s="20"/>
      <c r="B98" s="75" t="s">
        <v>425</v>
      </c>
      <c r="C98" s="74"/>
      <c r="D98" s="74"/>
      <c r="E98" s="74"/>
      <c r="F98" s="74"/>
      <c r="G98" s="74"/>
      <c r="H98" s="74"/>
      <c r="P98" s="74"/>
      <c r="Q98" s="74"/>
      <c r="R98" s="74"/>
      <c r="S98" s="74"/>
      <c r="T98" s="74"/>
      <c r="U98" s="74"/>
      <c r="V98" s="74"/>
      <c r="W98" s="29"/>
    </row>
    <row r="99" spans="1:36" s="2" customFormat="1" ht="10.35" customHeight="1" x14ac:dyDescent="0.15">
      <c r="B99" s="1690" t="s">
        <v>60</v>
      </c>
      <c r="C99" s="1834" t="s">
        <v>414</v>
      </c>
      <c r="D99" s="1834"/>
      <c r="E99" s="1834"/>
      <c r="F99" s="2320"/>
      <c r="G99" s="2237"/>
      <c r="H99" s="2237"/>
      <c r="I99" s="1759"/>
      <c r="J99" s="1690" t="s">
        <v>62</v>
      </c>
      <c r="K99" s="1690"/>
      <c r="L99" s="1690"/>
      <c r="M99" s="1690"/>
      <c r="N99" s="1690"/>
      <c r="O99" s="1690" t="s">
        <v>420</v>
      </c>
      <c r="P99" s="1690"/>
      <c r="Q99" s="1690"/>
      <c r="R99" s="1690"/>
      <c r="S99" s="2065" t="s">
        <v>429</v>
      </c>
      <c r="T99" s="2066"/>
      <c r="U99" s="2066"/>
      <c r="V99" s="2067"/>
      <c r="W99" s="73"/>
      <c r="X99" s="73"/>
      <c r="Y99" s="73"/>
      <c r="AB99" s="42"/>
      <c r="AC99" s="43"/>
      <c r="AD99" s="43"/>
      <c r="AE99" s="43"/>
      <c r="AF99" s="43"/>
      <c r="AG99" s="44"/>
      <c r="AH99" s="44"/>
      <c r="AI99" s="44"/>
      <c r="AJ99" s="44"/>
    </row>
    <row r="100" spans="1:36" s="2" customFormat="1" ht="38.1" customHeight="1" x14ac:dyDescent="0.15">
      <c r="B100" s="1690"/>
      <c r="C100" s="1834"/>
      <c r="D100" s="1834"/>
      <c r="E100" s="1834"/>
      <c r="F100" s="1834"/>
      <c r="G100" s="2320" t="s">
        <v>423</v>
      </c>
      <c r="H100" s="2321"/>
      <c r="I100" s="2322"/>
      <c r="J100" s="1690"/>
      <c r="K100" s="1690"/>
      <c r="L100" s="1690"/>
      <c r="M100" s="1690"/>
      <c r="N100" s="1690"/>
      <c r="O100" s="1690"/>
      <c r="P100" s="1690"/>
      <c r="Q100" s="1690"/>
      <c r="R100" s="1690"/>
      <c r="S100" s="2068"/>
      <c r="T100" s="2069"/>
      <c r="U100" s="2069"/>
      <c r="V100" s="2070"/>
      <c r="W100" s="73"/>
      <c r="X100" s="73"/>
      <c r="Y100" s="73"/>
      <c r="AB100" s="11"/>
      <c r="AC100" s="11"/>
      <c r="AD100" s="11"/>
      <c r="AE100" s="11"/>
      <c r="AF100" s="11"/>
      <c r="AG100" s="44"/>
      <c r="AH100" s="44"/>
      <c r="AI100" s="44"/>
      <c r="AJ100" s="44"/>
    </row>
    <row r="101" spans="1:36" s="2" customFormat="1" ht="18.600000000000001" customHeight="1" x14ac:dyDescent="0.45">
      <c r="B101" s="1875" t="s">
        <v>34</v>
      </c>
      <c r="C101" s="2333" t="str">
        <f>IF($M$7="○",活動計画書!C22+活動計画書!C24,"")</f>
        <v/>
      </c>
      <c r="D101" s="2334"/>
      <c r="E101" s="2334"/>
      <c r="F101" s="2335"/>
      <c r="G101" s="2336"/>
      <c r="H101" s="2337"/>
      <c r="I101" s="2338"/>
      <c r="J101" s="2345"/>
      <c r="K101" s="2346"/>
      <c r="L101" s="2346"/>
      <c r="M101" s="2327" t="s">
        <v>65</v>
      </c>
      <c r="N101" s="2328"/>
      <c r="O101" s="2156" t="str">
        <f>IFERROR(C101*J101/10,"")</f>
        <v/>
      </c>
      <c r="P101" s="2157"/>
      <c r="Q101" s="2157"/>
      <c r="R101" s="2158"/>
      <c r="S101" s="2168" t="str">
        <f>IF(IF(G101&gt;0,G101/C101,0)=0,"",IF(G101&gt;0,G101/C101,0))</f>
        <v/>
      </c>
      <c r="T101" s="2169"/>
      <c r="U101" s="2169"/>
      <c r="V101" s="2170"/>
      <c r="W101" s="73"/>
      <c r="X101" s="73"/>
      <c r="Y101" s="73"/>
      <c r="AB101" s="11"/>
      <c r="AC101" s="11"/>
      <c r="AD101" s="11"/>
      <c r="AE101" s="11"/>
      <c r="AF101" s="11"/>
      <c r="AG101" s="45"/>
      <c r="AH101" s="45"/>
      <c r="AI101" s="45"/>
      <c r="AJ101" s="45"/>
    </row>
    <row r="102" spans="1:36" s="2" customFormat="1" ht="22.5" customHeight="1" x14ac:dyDescent="0.45">
      <c r="B102" s="1876"/>
      <c r="C102" s="2339" t="str">
        <f>IF($M$7="○",活動計画書!C23+活動計画書!C25,"")</f>
        <v/>
      </c>
      <c r="D102" s="2340"/>
      <c r="E102" s="2340"/>
      <c r="F102" s="2341"/>
      <c r="G102" s="2342">
        <v>0</v>
      </c>
      <c r="H102" s="2343"/>
      <c r="I102" s="2344"/>
      <c r="J102" s="2347" t="str">
        <f>IF(M7="○",Z102,"")</f>
        <v/>
      </c>
      <c r="K102" s="2348"/>
      <c r="L102" s="2348"/>
      <c r="M102" s="2329"/>
      <c r="N102" s="2330"/>
      <c r="O102" s="2153" t="str">
        <f>IFERROR(C102*J102/10,"")</f>
        <v/>
      </c>
      <c r="P102" s="2154"/>
      <c r="Q102" s="2154"/>
      <c r="R102" s="2155"/>
      <c r="S102" s="2171" t="str">
        <f>IF(IF(G102&gt;0,G102/C102,0)=0,"",IF(G102&gt;0,G102/C102,0))</f>
        <v/>
      </c>
      <c r="T102" s="2172"/>
      <c r="U102" s="2172"/>
      <c r="V102" s="2173"/>
      <c r="W102" s="73"/>
      <c r="X102" s="73"/>
      <c r="Y102" s="73"/>
      <c r="Z102" s="1231" t="str">
        <f>IF(①のみ該当="○","400",IF(②のみ該当="○","250",IF(①②に該当="○","300",IF(該当なし="○","333",""))))</f>
        <v/>
      </c>
      <c r="AA102" s="1234"/>
      <c r="AB102" s="1229"/>
      <c r="AC102" s="1229"/>
      <c r="AD102" s="1229"/>
      <c r="AE102" s="1230"/>
      <c r="AF102" s="1230"/>
      <c r="AG102" s="45"/>
      <c r="AH102" s="45"/>
      <c r="AI102" s="45"/>
      <c r="AJ102" s="45"/>
    </row>
    <row r="103" spans="1:36" s="2" customFormat="1" ht="18" customHeight="1" x14ac:dyDescent="0.45">
      <c r="B103" s="2159" t="s">
        <v>4882</v>
      </c>
      <c r="C103" s="2159"/>
      <c r="D103" s="2159"/>
      <c r="E103" s="2159"/>
      <c r="F103" s="2159"/>
      <c r="G103" s="2159"/>
      <c r="H103" s="2159"/>
      <c r="I103" s="2159"/>
      <c r="J103" s="2159"/>
      <c r="K103" s="2159"/>
      <c r="L103" s="2159"/>
      <c r="M103" s="2159"/>
      <c r="N103" s="2159"/>
      <c r="O103" s="2159"/>
      <c r="P103" s="2159"/>
      <c r="Q103" s="2159"/>
      <c r="R103" s="2159"/>
      <c r="S103" s="2159"/>
      <c r="T103" s="2159"/>
      <c r="U103" s="2159"/>
      <c r="V103" s="2159"/>
      <c r="W103" s="73"/>
      <c r="X103" s="73"/>
      <c r="Y103" s="73"/>
      <c r="AB103" s="1229"/>
      <c r="AC103" s="1229"/>
      <c r="AD103" s="1229"/>
      <c r="AE103" s="1230"/>
      <c r="AF103" s="1230"/>
      <c r="AG103" s="45"/>
      <c r="AH103" s="45"/>
      <c r="AI103" s="45"/>
      <c r="AJ103" s="45"/>
    </row>
    <row r="104" spans="1:36" ht="9.6" customHeight="1" x14ac:dyDescent="0.15"/>
    <row r="105" spans="1:36" ht="18" customHeight="1" x14ac:dyDescent="0.15">
      <c r="B105" s="2" t="s">
        <v>439</v>
      </c>
    </row>
    <row r="106" spans="1:36" ht="18" customHeight="1" x14ac:dyDescent="0.15">
      <c r="B106" s="2065" t="s">
        <v>428</v>
      </c>
      <c r="C106" s="2066"/>
      <c r="D106" s="2066"/>
      <c r="E106" s="2066"/>
      <c r="F106" s="2067"/>
      <c r="G106" s="1817" t="s">
        <v>430</v>
      </c>
      <c r="H106" s="2323"/>
      <c r="I106" s="2323"/>
      <c r="J106" s="2323"/>
      <c r="K106" s="2237"/>
      <c r="L106" s="2237"/>
      <c r="M106" s="2237"/>
      <c r="N106" s="1759"/>
      <c r="O106" s="2065" t="s">
        <v>429</v>
      </c>
      <c r="P106" s="2066"/>
      <c r="Q106" s="2066"/>
      <c r="R106" s="2067"/>
      <c r="S106" s="2065" t="s">
        <v>172</v>
      </c>
      <c r="T106" s="2066"/>
      <c r="U106" s="2066"/>
      <c r="V106" s="2067"/>
    </row>
    <row r="107" spans="1:36" ht="18" customHeight="1" x14ac:dyDescent="0.15">
      <c r="B107" s="2068"/>
      <c r="C107" s="2069"/>
      <c r="D107" s="2069"/>
      <c r="E107" s="2069"/>
      <c r="F107" s="2070"/>
      <c r="G107" s="1818"/>
      <c r="H107" s="2324"/>
      <c r="I107" s="2324"/>
      <c r="J107" s="2324"/>
      <c r="K107" s="2320" t="s">
        <v>423</v>
      </c>
      <c r="L107" s="2321"/>
      <c r="M107" s="2321"/>
      <c r="N107" s="2322"/>
      <c r="O107" s="2068"/>
      <c r="P107" s="2069"/>
      <c r="Q107" s="2069"/>
      <c r="R107" s="2070"/>
      <c r="S107" s="2068"/>
      <c r="T107" s="2069"/>
      <c r="U107" s="2069"/>
      <c r="V107" s="2070"/>
    </row>
    <row r="108" spans="1:36" ht="18" customHeight="1" x14ac:dyDescent="0.45">
      <c r="B108" s="2187"/>
      <c r="C108" s="2188"/>
      <c r="D108" s="2188"/>
      <c r="E108" s="2188"/>
      <c r="F108" s="2189"/>
      <c r="G108" s="2164"/>
      <c r="H108" s="2165"/>
      <c r="I108" s="2165"/>
      <c r="J108" s="2162" t="s">
        <v>880</v>
      </c>
      <c r="K108" s="2179"/>
      <c r="L108" s="2180"/>
      <c r="M108" s="2180"/>
      <c r="N108" s="2160" t="s">
        <v>880</v>
      </c>
      <c r="O108" s="2150" t="str">
        <f>IF(IF(K108&gt;0,K108/G108,0)=0,"",IF(K108&gt;0,K108/G108,0))</f>
        <v/>
      </c>
      <c r="P108" s="2151"/>
      <c r="Q108" s="2151"/>
      <c r="R108" s="2152"/>
      <c r="S108" s="2181"/>
      <c r="T108" s="2182"/>
      <c r="U108" s="2182"/>
      <c r="V108" s="2183"/>
    </row>
    <row r="109" spans="1:36" ht="22.5" customHeight="1" x14ac:dyDescent="0.45">
      <c r="B109" s="2190"/>
      <c r="C109" s="2191"/>
      <c r="D109" s="2191"/>
      <c r="E109" s="2191"/>
      <c r="F109" s="2192"/>
      <c r="G109" s="2166"/>
      <c r="H109" s="2167"/>
      <c r="I109" s="2167"/>
      <c r="J109" s="2163"/>
      <c r="K109" s="2177"/>
      <c r="L109" s="2178"/>
      <c r="M109" s="2178"/>
      <c r="N109" s="2161"/>
      <c r="O109" s="2174" t="str">
        <f>IF(IF(K109&gt;0,K109/G109,0)=0,"",IF(K109&gt;0,K109/G109,0))</f>
        <v/>
      </c>
      <c r="P109" s="2175"/>
      <c r="Q109" s="2175"/>
      <c r="R109" s="2176"/>
      <c r="S109" s="2184"/>
      <c r="T109" s="2185"/>
      <c r="U109" s="2185"/>
      <c r="V109" s="2186"/>
    </row>
    <row r="110" spans="1:36" ht="18" customHeight="1" x14ac:dyDescent="0.45">
      <c r="B110" s="2187"/>
      <c r="C110" s="2188"/>
      <c r="D110" s="2188"/>
      <c r="E110" s="2188"/>
      <c r="F110" s="2189"/>
      <c r="G110" s="2164"/>
      <c r="H110" s="2165"/>
      <c r="I110" s="2165"/>
      <c r="J110" s="2162" t="s">
        <v>880</v>
      </c>
      <c r="K110" s="2179"/>
      <c r="L110" s="2180"/>
      <c r="M110" s="2180"/>
      <c r="N110" s="2160" t="s">
        <v>880</v>
      </c>
      <c r="O110" s="2150" t="str">
        <f t="shared" ref="O110:O115" si="2">IF(IF(K110&gt;0,K110/G110,0)=0,"",IF(K110&gt;0,K110/G110,0))</f>
        <v/>
      </c>
      <c r="P110" s="2151"/>
      <c r="Q110" s="2151"/>
      <c r="R110" s="2152"/>
      <c r="S110" s="2181"/>
      <c r="T110" s="2182"/>
      <c r="U110" s="2182"/>
      <c r="V110" s="2183"/>
    </row>
    <row r="111" spans="1:36" ht="22.5" customHeight="1" x14ac:dyDescent="0.45">
      <c r="B111" s="2190"/>
      <c r="C111" s="2191"/>
      <c r="D111" s="2191"/>
      <c r="E111" s="2191"/>
      <c r="F111" s="2192"/>
      <c r="G111" s="2166"/>
      <c r="H111" s="2167"/>
      <c r="I111" s="2167"/>
      <c r="J111" s="2163"/>
      <c r="K111" s="2177"/>
      <c r="L111" s="2178"/>
      <c r="M111" s="2178"/>
      <c r="N111" s="2161"/>
      <c r="O111" s="2174" t="str">
        <f t="shared" si="2"/>
        <v/>
      </c>
      <c r="P111" s="2175"/>
      <c r="Q111" s="2175"/>
      <c r="R111" s="2176"/>
      <c r="S111" s="2184"/>
      <c r="T111" s="2185"/>
      <c r="U111" s="2185"/>
      <c r="V111" s="2186"/>
    </row>
    <row r="112" spans="1:36" ht="18" customHeight="1" x14ac:dyDescent="0.45">
      <c r="B112" s="2187"/>
      <c r="C112" s="2188"/>
      <c r="D112" s="2188"/>
      <c r="E112" s="2188"/>
      <c r="F112" s="2189"/>
      <c r="G112" s="2164"/>
      <c r="H112" s="2165"/>
      <c r="I112" s="2165"/>
      <c r="J112" s="2162" t="s">
        <v>880</v>
      </c>
      <c r="K112" s="2179"/>
      <c r="L112" s="2180"/>
      <c r="M112" s="2180"/>
      <c r="N112" s="2160" t="s">
        <v>880</v>
      </c>
      <c r="O112" s="2150" t="str">
        <f t="shared" si="2"/>
        <v/>
      </c>
      <c r="P112" s="2151"/>
      <c r="Q112" s="2151"/>
      <c r="R112" s="2152"/>
      <c r="S112" s="2181"/>
      <c r="T112" s="2182"/>
      <c r="U112" s="2182"/>
      <c r="V112" s="2183"/>
    </row>
    <row r="113" spans="2:22" ht="22.5" customHeight="1" x14ac:dyDescent="0.45">
      <c r="B113" s="2190"/>
      <c r="C113" s="2191"/>
      <c r="D113" s="2191"/>
      <c r="E113" s="2191"/>
      <c r="F113" s="2192"/>
      <c r="G113" s="2166"/>
      <c r="H113" s="2167"/>
      <c r="I113" s="2167"/>
      <c r="J113" s="2163"/>
      <c r="K113" s="2177"/>
      <c r="L113" s="2178"/>
      <c r="M113" s="2178"/>
      <c r="N113" s="2161"/>
      <c r="O113" s="2174" t="str">
        <f t="shared" si="2"/>
        <v/>
      </c>
      <c r="P113" s="2175"/>
      <c r="Q113" s="2175"/>
      <c r="R113" s="2176"/>
      <c r="S113" s="2184"/>
      <c r="T113" s="2185"/>
      <c r="U113" s="2185"/>
      <c r="V113" s="2186"/>
    </row>
    <row r="114" spans="2:22" ht="18" customHeight="1" x14ac:dyDescent="0.45">
      <c r="B114" s="2187"/>
      <c r="C114" s="2188"/>
      <c r="D114" s="2188"/>
      <c r="E114" s="2188"/>
      <c r="F114" s="2189"/>
      <c r="G114" s="2164"/>
      <c r="H114" s="2165"/>
      <c r="I114" s="2165"/>
      <c r="J114" s="2162" t="s">
        <v>880</v>
      </c>
      <c r="K114" s="2179"/>
      <c r="L114" s="2180"/>
      <c r="M114" s="2180"/>
      <c r="N114" s="2160" t="s">
        <v>880</v>
      </c>
      <c r="O114" s="2150" t="str">
        <f t="shared" si="2"/>
        <v/>
      </c>
      <c r="P114" s="2151"/>
      <c r="Q114" s="2151"/>
      <c r="R114" s="2152"/>
      <c r="S114" s="2181"/>
      <c r="T114" s="2182"/>
      <c r="U114" s="2182"/>
      <c r="V114" s="2183"/>
    </row>
    <row r="115" spans="2:22" ht="22.5" customHeight="1" x14ac:dyDescent="0.45">
      <c r="B115" s="2190"/>
      <c r="C115" s="2191"/>
      <c r="D115" s="2191"/>
      <c r="E115" s="2191"/>
      <c r="F115" s="2192"/>
      <c r="G115" s="2166"/>
      <c r="H115" s="2167"/>
      <c r="I115" s="2167"/>
      <c r="J115" s="2163"/>
      <c r="K115" s="2177"/>
      <c r="L115" s="2178"/>
      <c r="M115" s="2178"/>
      <c r="N115" s="2161"/>
      <c r="O115" s="2174" t="str">
        <f t="shared" si="2"/>
        <v/>
      </c>
      <c r="P115" s="2175"/>
      <c r="Q115" s="2175"/>
      <c r="R115" s="2176"/>
      <c r="S115" s="2184"/>
      <c r="T115" s="2185"/>
      <c r="U115" s="2185"/>
      <c r="V115" s="2186"/>
    </row>
    <row r="117" spans="2:22" ht="18" customHeight="1" x14ac:dyDescent="0.15">
      <c r="B117" s="7" t="s">
        <v>422</v>
      </c>
    </row>
    <row r="118" spans="2:22" ht="18" customHeight="1" x14ac:dyDescent="0.15">
      <c r="C118" s="7" t="s">
        <v>436</v>
      </c>
    </row>
    <row r="119" spans="2:22" ht="18" customHeight="1" x14ac:dyDescent="0.15">
      <c r="B119" s="2" t="s">
        <v>437</v>
      </c>
    </row>
  </sheetData>
  <sheetProtection sheet="1" selectLockedCells="1"/>
  <dataConsolidate/>
  <mergeCells count="246">
    <mergeCell ref="C99:F100"/>
    <mergeCell ref="B99:B100"/>
    <mergeCell ref="O99:R100"/>
    <mergeCell ref="J99:N100"/>
    <mergeCell ref="M101:N102"/>
    <mergeCell ref="B101:B102"/>
    <mergeCell ref="F87:H87"/>
    <mergeCell ref="C88:D88"/>
    <mergeCell ref="C92:D92"/>
    <mergeCell ref="C93:D93"/>
    <mergeCell ref="C101:F101"/>
    <mergeCell ref="G101:I101"/>
    <mergeCell ref="C102:F102"/>
    <mergeCell ref="G102:I102"/>
    <mergeCell ref="J101:L101"/>
    <mergeCell ref="J102:L102"/>
    <mergeCell ref="F93:U93"/>
    <mergeCell ref="F94:U94"/>
    <mergeCell ref="F95:U95"/>
    <mergeCell ref="F96:U96"/>
    <mergeCell ref="F92:U92"/>
    <mergeCell ref="S99:V100"/>
    <mergeCell ref="G100:I100"/>
    <mergeCell ref="G99:I99"/>
    <mergeCell ref="C60:E60"/>
    <mergeCell ref="F60:H60"/>
    <mergeCell ref="B59:V59"/>
    <mergeCell ref="F64:G64"/>
    <mergeCell ref="I64:L64"/>
    <mergeCell ref="B82:V82"/>
    <mergeCell ref="B79:H79"/>
    <mergeCell ref="I79:L79"/>
    <mergeCell ref="M79:P79"/>
    <mergeCell ref="B80:H80"/>
    <mergeCell ref="I80:L80"/>
    <mergeCell ref="M80:P80"/>
    <mergeCell ref="B69:L69"/>
    <mergeCell ref="B77:H77"/>
    <mergeCell ref="I77:L77"/>
    <mergeCell ref="B110:F111"/>
    <mergeCell ref="B112:F113"/>
    <mergeCell ref="B114:F115"/>
    <mergeCell ref="G106:J107"/>
    <mergeCell ref="K106:N106"/>
    <mergeCell ref="K107:N107"/>
    <mergeCell ref="S106:V107"/>
    <mergeCell ref="S108:V109"/>
    <mergeCell ref="S110:V111"/>
    <mergeCell ref="S112:V113"/>
    <mergeCell ref="O106:R107"/>
    <mergeCell ref="J114:J115"/>
    <mergeCell ref="N114:N115"/>
    <mergeCell ref="J108:J109"/>
    <mergeCell ref="N108:N109"/>
    <mergeCell ref="O115:R115"/>
    <mergeCell ref="G114:I114"/>
    <mergeCell ref="G115:I115"/>
    <mergeCell ref="K108:M108"/>
    <mergeCell ref="K109:M109"/>
    <mergeCell ref="K110:M110"/>
    <mergeCell ref="K115:M115"/>
    <mergeCell ref="G110:I110"/>
    <mergeCell ref="G111:I111"/>
    <mergeCell ref="B24:K24"/>
    <mergeCell ref="B25:K25"/>
    <mergeCell ref="N29:V30"/>
    <mergeCell ref="N32:V33"/>
    <mergeCell ref="B30:B31"/>
    <mergeCell ref="C30:E30"/>
    <mergeCell ref="F30:G30"/>
    <mergeCell ref="I30:L30"/>
    <mergeCell ref="F31:G31"/>
    <mergeCell ref="C29:E29"/>
    <mergeCell ref="F29:H29"/>
    <mergeCell ref="C31:E31"/>
    <mergeCell ref="B26:K26"/>
    <mergeCell ref="I31:L31"/>
    <mergeCell ref="B32:B33"/>
    <mergeCell ref="C32:E32"/>
    <mergeCell ref="F32:G32"/>
    <mergeCell ref="I32:L32"/>
    <mergeCell ref="C33:E33"/>
    <mergeCell ref="F33:G33"/>
    <mergeCell ref="I33:L33"/>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67:E67"/>
    <mergeCell ref="F67:H68"/>
    <mergeCell ref="A83:Q83"/>
    <mergeCell ref="F91:U91"/>
    <mergeCell ref="I78:L78"/>
    <mergeCell ref="M78:P78"/>
    <mergeCell ref="F35:G35"/>
    <mergeCell ref="I35:L35"/>
    <mergeCell ref="M41:N41"/>
    <mergeCell ref="I44:J44"/>
    <mergeCell ref="K44:L44"/>
    <mergeCell ref="M44:N44"/>
    <mergeCell ref="P44:S44"/>
    <mergeCell ref="B36:B37"/>
    <mergeCell ref="C36:E36"/>
    <mergeCell ref="F36:H37"/>
    <mergeCell ref="I36:L36"/>
    <mergeCell ref="A39:V39"/>
    <mergeCell ref="C37:E37"/>
    <mergeCell ref="B34:B35"/>
    <mergeCell ref="C34:E34"/>
    <mergeCell ref="F34:G34"/>
    <mergeCell ref="I34:L34"/>
    <mergeCell ref="C35:E35"/>
    <mergeCell ref="N34:V35"/>
    <mergeCell ref="I37:L37"/>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Q51:R51"/>
    <mergeCell ref="K52:L52"/>
    <mergeCell ref="I63:L63"/>
    <mergeCell ref="A72:V72"/>
    <mergeCell ref="R52:S52"/>
    <mergeCell ref="B73:H73"/>
    <mergeCell ref="I73:L73"/>
    <mergeCell ref="M73:P73"/>
    <mergeCell ref="I68:L68"/>
    <mergeCell ref="B65:B66"/>
    <mergeCell ref="C65:E65"/>
    <mergeCell ref="F65:G65"/>
    <mergeCell ref="C62:E62"/>
    <mergeCell ref="F62:G62"/>
    <mergeCell ref="I62:L62"/>
    <mergeCell ref="B63:B64"/>
    <mergeCell ref="C63:E63"/>
    <mergeCell ref="F63:G63"/>
    <mergeCell ref="M52:Q52"/>
    <mergeCell ref="F61:G61"/>
    <mergeCell ref="C64:E64"/>
    <mergeCell ref="I60:L60"/>
    <mergeCell ref="B67:B68"/>
    <mergeCell ref="N60:V69"/>
    <mergeCell ref="G112:I112"/>
    <mergeCell ref="G113:I113"/>
    <mergeCell ref="J110:J111"/>
    <mergeCell ref="B74:H74"/>
    <mergeCell ref="M74:P74"/>
    <mergeCell ref="C56:D56"/>
    <mergeCell ref="E56:F56"/>
    <mergeCell ref="K57:L57"/>
    <mergeCell ref="M57:Q57"/>
    <mergeCell ref="I67:L67"/>
    <mergeCell ref="C68:E68"/>
    <mergeCell ref="B61:B62"/>
    <mergeCell ref="C61:E61"/>
    <mergeCell ref="D57:J57"/>
    <mergeCell ref="I61:L61"/>
    <mergeCell ref="Q56:R56"/>
    <mergeCell ref="B84:V84"/>
    <mergeCell ref="J87:V87"/>
    <mergeCell ref="M77:P77"/>
    <mergeCell ref="B78:H78"/>
    <mergeCell ref="B81:V81"/>
    <mergeCell ref="C94:D94"/>
    <mergeCell ref="B91:E91"/>
    <mergeCell ref="B87:E87"/>
    <mergeCell ref="O114:R114"/>
    <mergeCell ref="O102:R102"/>
    <mergeCell ref="O101:R101"/>
    <mergeCell ref="B103:V103"/>
    <mergeCell ref="N110:N111"/>
    <mergeCell ref="J112:J113"/>
    <mergeCell ref="N112:N113"/>
    <mergeCell ref="G108:I108"/>
    <mergeCell ref="G109:I109"/>
    <mergeCell ref="S101:V101"/>
    <mergeCell ref="S102:V102"/>
    <mergeCell ref="O108:R108"/>
    <mergeCell ref="O109:R109"/>
    <mergeCell ref="O110:R110"/>
    <mergeCell ref="O111:R111"/>
    <mergeCell ref="O112:R112"/>
    <mergeCell ref="O113:R113"/>
    <mergeCell ref="K111:M111"/>
    <mergeCell ref="K112:M112"/>
    <mergeCell ref="K113:M113"/>
    <mergeCell ref="K114:M114"/>
    <mergeCell ref="S114:V115"/>
    <mergeCell ref="B106:F107"/>
    <mergeCell ref="B108:F109"/>
  </mergeCells>
  <phoneticPr fontId="7"/>
  <conditionalFormatting sqref="C92:D92 F92:U92">
    <cfRule type="expression" dxfId="72" priority="12">
      <formula>$C$92&lt;&gt;""</formula>
    </cfRule>
  </conditionalFormatting>
  <conditionalFormatting sqref="C93:D93 F93:U93">
    <cfRule type="expression" dxfId="71" priority="11">
      <formula>$C$93&lt;&gt;""</formula>
    </cfRule>
  </conditionalFormatting>
  <conditionalFormatting sqref="C94:D94 F94:U94">
    <cfRule type="expression" dxfId="70" priority="10">
      <formula>$C$94&lt;&gt;""</formula>
    </cfRule>
  </conditionalFormatting>
  <conditionalFormatting sqref="C95:D95 F95:U95">
    <cfRule type="expression" dxfId="69" priority="9">
      <formula>$C$95&lt;&gt;""</formula>
    </cfRule>
  </conditionalFormatting>
  <conditionalFormatting sqref="C96:D96 F96:U96">
    <cfRule type="expression" dxfId="68" priority="8">
      <formula>$C$96&lt;&gt;""</formula>
    </cfRule>
  </conditionalFormatting>
  <dataValidations count="6">
    <dataValidation imeMode="off" allowBlank="1" showInputMessage="1" showErrorMessage="1" sqref="M78:O80 J74 M74:O74 C67 C36" xr:uid="{00000000-0002-0000-0200-000001000000}"/>
    <dataValidation type="whole" imeMode="off" operator="greaterThanOrEqual" allowBlank="1" showInputMessage="1" showErrorMessage="1" error="小数点以下を切り捨て、整数で入力してください。" sqref="K114 J101 K108 K112 K110 AB102 G101" xr:uid="{00000000-0002-0000-0200-000002000000}">
      <formula1>0</formula1>
    </dataValidation>
    <dataValidation type="list" allowBlank="1" showInputMessage="1" showErrorMessage="1" sqref="I78:L80 O17:O27 M5:M10 M41" xr:uid="{00000000-0002-0000-0200-000003000000}">
      <formula1>B.○か空白</formula1>
    </dataValidation>
    <dataValidation type="list" allowBlank="1" showInputMessage="1" showErrorMessage="1" sqref="G88" xr:uid="{9F095765-121B-4FEA-A1AF-A9C88F5280EC}">
      <formula1>"7,8,9,10,11,12,13,14,15,16,17,18,19,20"</formula1>
    </dataValidation>
    <dataValidation type="whole" imeMode="off" operator="greaterThanOrEqual" allowBlank="1" showInputMessage="1" error="小数点以下を切り捨て、整数で入力してください。" sqref="C101:C102" xr:uid="{6A1284EF-1B02-4B03-84D1-8182BE79567C}">
      <formula1>0</formula1>
    </dataValidation>
    <dataValidation type="list" allowBlank="1" showInputMessage="1" showErrorMessage="1" sqref="C88:D88" xr:uid="{79208CCC-CE29-45BE-9B1B-40704CA6F63E}">
      <formula1>"3,4,5,6,7,8,9,10,11,12,13,14,15,16,17,18,19,20"</formula1>
    </dataValidation>
  </dataValidations>
  <printOptions horizontalCentered="1"/>
  <pageMargins left="0.59055118110236227" right="0.31496062992125984" top="0.55118110236220474" bottom="0.47244094488188981" header="0.31496062992125984" footer="0.31496062992125984"/>
  <pageSetup paperSize="9" scale="93" fitToHeight="0" orientation="portrait" blackAndWhite="1" r:id="rId1"/>
  <rowBreaks count="2" manualBreakCount="2">
    <brk id="37"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85</vt:i4>
      </vt:variant>
    </vt:vector>
  </HeadingPairs>
  <TitlesOfParts>
    <vt:vector size="126" baseType="lpstr">
      <vt:lpstr>はじめに（PC）</vt:lpstr>
      <vt:lpstr>はじめに (手書き)</vt:lpstr>
      <vt:lpstr>様式第1-1号</vt:lpstr>
      <vt:lpstr>変更認定の申請</vt:lpstr>
      <vt:lpstr>変更届出</vt:lpstr>
      <vt:lpstr>様式第1-2号</vt:lpstr>
      <vt:lpstr>様式第1-3号</vt:lpstr>
      <vt:lpstr>活動計画書</vt:lpstr>
      <vt:lpstr>加算措置(みどり加算以外)</vt:lpstr>
      <vt:lpstr>加算措置(みどり加算)</vt:lpstr>
      <vt:lpstr>別添1 位置図</vt:lpstr>
      <vt:lpstr>別添3 位置図</vt:lpstr>
      <vt:lpstr>別添4 位置図</vt:lpstr>
      <vt:lpstr>構成員一覧</vt:lpstr>
      <vt:lpstr>みどりチェック</vt:lpstr>
      <vt:lpstr>長寿命化整備計画</vt:lpstr>
      <vt:lpstr>見積一覧(独自)</vt:lpstr>
      <vt:lpstr>工事確認書</vt:lpstr>
      <vt:lpstr>活動記録</vt:lpstr>
      <vt:lpstr>写真帳①</vt:lpstr>
      <vt:lpstr>写真帳②</vt:lpstr>
      <vt:lpstr>写真帳③</vt:lpstr>
      <vt:lpstr>金銭出納簿</vt:lpstr>
      <vt:lpstr>作業日報(独自)</vt:lpstr>
      <vt:lpstr>経過報告書(みどり加算)</vt:lpstr>
      <vt:lpstr>報告書</vt:lpstr>
      <vt:lpstr>別紙１ みどり加算</vt:lpstr>
      <vt:lpstr>別紙２ みどり加算</vt:lpstr>
      <vt:lpstr>別紙３ 持越金</vt:lpstr>
      <vt:lpstr>持越額内訳(独自)</vt:lpstr>
      <vt:lpstr>財産管理台帳</vt:lpstr>
      <vt:lpstr>物品管理台帳</vt:lpstr>
      <vt:lpstr>【選択肢】</vt:lpstr>
      <vt:lpstr>【活動項目番号早見表】</vt:lpstr>
      <vt:lpstr>【活動項目番号表】 </vt:lpstr>
      <vt:lpstr>【市町村用】</vt:lpstr>
      <vt:lpstr>別記3-1(1)</vt:lpstr>
      <vt:lpstr>別記3-1(３)</vt:lpstr>
      <vt:lpstr>別記3-1(４)</vt:lpstr>
      <vt:lpstr>市町村コードR6.1.1</vt:lpstr>
      <vt:lpstr>【参考】交付単価（PC）</vt:lpstr>
      <vt:lpstr>①②に該当</vt:lpstr>
      <vt:lpstr>①のみ該当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【市町村用】!Print_Area</vt:lpstr>
      <vt:lpstr>【選択肢】!Print_Area</vt:lpstr>
      <vt:lpstr>'はじめに (手書き)'!Print_Area</vt:lpstr>
      <vt:lpstr>'はじめに（PC）'!Print_Area</vt:lpstr>
      <vt:lpstr>みどりチェック!Print_Area</vt:lpstr>
      <vt:lpstr>'加算措置(みどり加算)'!Print_Area</vt:lpstr>
      <vt:lpstr>'加算措置(みどり加算以外)'!Print_Area</vt:lpstr>
      <vt:lpstr>活動記録!Print_Area</vt:lpstr>
      <vt:lpstr>活動計画書!Print_Area</vt:lpstr>
      <vt:lpstr>金銭出納簿!Print_Area</vt:lpstr>
      <vt:lpstr>'経過報告書(みどり加算)'!Print_Area</vt:lpstr>
      <vt:lpstr>'見積一覧(独自)'!Print_Area</vt:lpstr>
      <vt:lpstr>工事確認書!Print_Area</vt:lpstr>
      <vt:lpstr>構成員一覧!Print_Area</vt:lpstr>
      <vt:lpstr>財産管理台帳!Print_Area</vt:lpstr>
      <vt:lpstr>'作業日報(独自)'!Print_Area</vt:lpstr>
      <vt:lpstr>'持越額内訳(独自)'!Print_Area</vt:lpstr>
      <vt:lpstr>写真帳①!Print_Area</vt:lpstr>
      <vt:lpstr>写真帳②!Print_Area</vt:lpstr>
      <vt:lpstr>写真帳③!Print_Area</vt:lpstr>
      <vt:lpstr>長寿命化整備計画!Print_Area</vt:lpstr>
      <vt:lpstr>'別記3-1(1)'!Print_Area</vt:lpstr>
      <vt:lpstr>'別記3-1(３)'!Print_Area</vt:lpstr>
      <vt:lpstr>'別記3-1(４)'!Print_Area</vt:lpstr>
      <vt:lpstr>'別紙１ みどり加算'!Print_Area</vt:lpstr>
      <vt:lpstr>'別紙２ みどり加算'!Print_Area</vt:lpstr>
      <vt:lpstr>'別紙３ 持越金'!Print_Area</vt:lpstr>
      <vt:lpstr>'別添1 位置図'!Print_Area</vt:lpstr>
      <vt:lpstr>'別添3 位置図'!Print_Area</vt:lpstr>
      <vt:lpstr>変更届出!Print_Area</vt:lpstr>
      <vt:lpstr>変更認定の申請!Print_Area</vt:lpstr>
      <vt:lpstr>報告書!Print_Area</vt:lpstr>
      <vt:lpstr>'様式第1-1号'!Print_Area</vt:lpstr>
      <vt:lpstr>'様式第1-2号'!Print_Area</vt:lpstr>
      <vt:lpstr>'様式第1-3号'!Print_Area</vt:lpstr>
      <vt:lpstr>Range2</vt:lpstr>
      <vt:lpstr>Range3</vt:lpstr>
      <vt:lpstr>ため池</vt:lpstr>
      <vt:lpstr>テーマの活動項目</vt:lpstr>
      <vt:lpstr>夏期湛水</vt:lpstr>
      <vt:lpstr>該当なし</vt:lpstr>
      <vt:lpstr>活動記録写真用</vt:lpstr>
      <vt:lpstr>景観形成・生活環境保全</vt:lpstr>
      <vt:lpstr>江の設置_作溝実施</vt:lpstr>
      <vt:lpstr>江の設置_作溝未実施</vt:lpstr>
      <vt:lpstr>作業日報用</vt:lpstr>
      <vt:lpstr>資源循環</vt:lpstr>
      <vt:lpstr>写真</vt:lpstr>
      <vt:lpstr>写真用</vt:lpstr>
      <vt:lpstr>水質保全</vt:lpstr>
      <vt:lpstr>水田貯留・地下水かん養</vt:lpstr>
      <vt:lpstr>水路</vt:lpstr>
      <vt:lpstr>生態系保全</vt:lpstr>
      <vt:lpstr>地域振興立法</vt:lpstr>
      <vt:lpstr>中干し延期</vt:lpstr>
      <vt:lpstr>中山間</vt:lpstr>
      <vt:lpstr>長期中干し</vt:lpstr>
      <vt:lpstr>冬期湛水</vt:lpstr>
      <vt:lpstr>農村環境保全活動のテーマ</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2026-03-31T07:41:11Z</dcterms:created>
  <dcterms:modified xsi:type="dcterms:W3CDTF">2026-06-08T07:49:04Z</dcterms:modified>
</cp:coreProperties>
</file>