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80000_上下水道部【各種計画・マニュアル】\086000_水道料金の改定\H31_消費税改定10％に伴う料金改定\HP\191002修正用\"/>
    </mc:Choice>
  </mc:AlternateContent>
  <bookViews>
    <workbookView xWindow="360" yWindow="45" windowWidth="13380" windowHeight="12105"/>
  </bookViews>
  <sheets>
    <sheet name="上水道" sheetId="2" r:id="rId1"/>
    <sheet name="下水道" sheetId="1" r:id="rId2"/>
  </sheets>
  <definedNames>
    <definedName name="_xlnm.Print_Area" localSheetId="1">下水道!$A$5:$G$21</definedName>
    <definedName name="_xlnm.Print_Area" localSheetId="0">上水道!$A$1:$G$19</definedName>
  </definedNames>
  <calcPr calcId="162913"/>
</workbook>
</file>

<file path=xl/calcChain.xml><?xml version="1.0" encoding="utf-8"?>
<calcChain xmlns="http://schemas.openxmlformats.org/spreadsheetml/2006/main">
  <c r="F13" i="2" l="1"/>
  <c r="B13" i="2"/>
  <c r="F12" i="2" l="1"/>
  <c r="F14" i="2" s="1"/>
  <c r="B12" i="2"/>
  <c r="F15" i="2" l="1"/>
  <c r="B14" i="2"/>
  <c r="B15" i="2" s="1"/>
  <c r="F13" i="1"/>
  <c r="B13" i="1" l="1"/>
  <c r="A3" i="1"/>
  <c r="H3" i="1" l="1"/>
  <c r="I3" i="1"/>
  <c r="G3" i="1"/>
  <c r="F3" i="1"/>
  <c r="E3" i="1"/>
  <c r="D3" i="1"/>
  <c r="C3" i="1"/>
  <c r="J3" i="1" l="1"/>
  <c r="F14" i="1" l="1"/>
  <c r="B14" i="1"/>
  <c r="K3" i="1"/>
  <c r="B15" i="1" s="1"/>
  <c r="L3" i="1"/>
  <c r="N3" i="1" l="1"/>
  <c r="F16" i="1" s="1"/>
  <c r="F15" i="1"/>
  <c r="M3" i="1"/>
  <c r="B16" i="1" s="1"/>
</calcChain>
</file>

<file path=xl/sharedStrings.xml><?xml version="1.0" encoding="utf-8"?>
<sst xmlns="http://schemas.openxmlformats.org/spreadsheetml/2006/main" count="76" uniqueCount="42">
  <si>
    <t>排除汚水量</t>
    <rPh sb="0" eb="2">
      <t>ハイジョ</t>
    </rPh>
    <rPh sb="2" eb="4">
      <t>オスイ</t>
    </rPh>
    <rPh sb="4" eb="5">
      <t>リョウ</t>
    </rPh>
    <phoneticPr fontId="3"/>
  </si>
  <si>
    <t>基本料金</t>
    <rPh sb="0" eb="2">
      <t>キホン</t>
    </rPh>
    <rPh sb="2" eb="4">
      <t>リョウキン</t>
    </rPh>
    <phoneticPr fontId="3"/>
  </si>
  <si>
    <t>従量税抜6～10㎥まで</t>
    <rPh sb="0" eb="2">
      <t>ジュウリョウ</t>
    </rPh>
    <rPh sb="2" eb="4">
      <t>ゼイヌキ</t>
    </rPh>
    <phoneticPr fontId="3"/>
  </si>
  <si>
    <t>従量税抜11～20㎥</t>
    <rPh sb="0" eb="2">
      <t>ジュウリョウ</t>
    </rPh>
    <rPh sb="2" eb="4">
      <t>ゼイヌキ</t>
    </rPh>
    <phoneticPr fontId="3"/>
  </si>
  <si>
    <t>従量税抜21～30㎥</t>
    <rPh sb="0" eb="2">
      <t>ジュウリョウ</t>
    </rPh>
    <rPh sb="2" eb="4">
      <t>ゼイヌキ</t>
    </rPh>
    <phoneticPr fontId="3"/>
  </si>
  <si>
    <t>従量税抜31～40㎥</t>
    <rPh sb="0" eb="2">
      <t>ジュウリョウ</t>
    </rPh>
    <rPh sb="2" eb="4">
      <t>ゼイヌキ</t>
    </rPh>
    <phoneticPr fontId="3"/>
  </si>
  <si>
    <t>従量税抜41～50㎥</t>
    <rPh sb="0" eb="2">
      <t>ジュウリョウ</t>
    </rPh>
    <rPh sb="2" eb="4">
      <t>ゼイヌキ</t>
    </rPh>
    <phoneticPr fontId="3"/>
  </si>
  <si>
    <t>従量税抜51～100㎥</t>
    <rPh sb="0" eb="2">
      <t>ジュウリョウ</t>
    </rPh>
    <rPh sb="2" eb="4">
      <t>ゼイヌキ</t>
    </rPh>
    <phoneticPr fontId="3"/>
  </si>
  <si>
    <t>従量税抜101㎥～</t>
    <rPh sb="0" eb="2">
      <t>ジュウリョウ</t>
    </rPh>
    <rPh sb="2" eb="4">
      <t>ゼイヌキ</t>
    </rPh>
    <phoneticPr fontId="3"/>
  </si>
  <si>
    <t>従量税抜料金計</t>
    <rPh sb="0" eb="2">
      <t>ジュウリョウ</t>
    </rPh>
    <rPh sb="2" eb="4">
      <t>ゼイヌキ</t>
    </rPh>
    <rPh sb="4" eb="6">
      <t>リョウキン</t>
    </rPh>
    <rPh sb="6" eb="7">
      <t>ケイ</t>
    </rPh>
    <phoneticPr fontId="3"/>
  </si>
  <si>
    <t>消費税8％</t>
    <rPh sb="0" eb="3">
      <t>ショウヒゼイ</t>
    </rPh>
    <phoneticPr fontId="3"/>
  </si>
  <si>
    <t>消費税10％</t>
    <rPh sb="0" eb="3">
      <t>ショウヒゼイ</t>
    </rPh>
    <phoneticPr fontId="3"/>
  </si>
  <si>
    <t>合計8％</t>
    <rPh sb="0" eb="2">
      <t>ゴウケイ</t>
    </rPh>
    <phoneticPr fontId="3"/>
  </si>
  <si>
    <t>合計10％</t>
    <rPh sb="0" eb="2">
      <t>ゴウケイ</t>
    </rPh>
    <phoneticPr fontId="3"/>
  </si>
  <si>
    <t>使用水量を入力してください。↓</t>
    <rPh sb="0" eb="2">
      <t>シヨウ</t>
    </rPh>
    <rPh sb="2" eb="4">
      <t>スイリョウ</t>
    </rPh>
    <rPh sb="5" eb="7">
      <t>ニュウリョク</t>
    </rPh>
    <phoneticPr fontId="3"/>
  </si>
  <si>
    <t>㎥</t>
    <phoneticPr fontId="3"/>
  </si>
  <si>
    <t>消費税改定前後の下水道使用料簡易計算シート</t>
    <rPh sb="0" eb="3">
      <t>ショウヒゼイ</t>
    </rPh>
    <rPh sb="3" eb="5">
      <t>カイテイ</t>
    </rPh>
    <rPh sb="5" eb="7">
      <t>ゼンゴ</t>
    </rPh>
    <rPh sb="8" eb="11">
      <t>ゲスイドウ</t>
    </rPh>
    <rPh sb="11" eb="14">
      <t>シヨウリョウ</t>
    </rPh>
    <rPh sb="14" eb="16">
      <t>カンイ</t>
    </rPh>
    <rPh sb="16" eb="18">
      <t>ケイサン</t>
    </rPh>
    <phoneticPr fontId="3"/>
  </si>
  <si>
    <t>従量料金</t>
    <rPh sb="0" eb="2">
      <t>ジュウリョウ</t>
    </rPh>
    <rPh sb="2" eb="4">
      <t>リョウキン</t>
    </rPh>
    <phoneticPr fontId="3"/>
  </si>
  <si>
    <t>消費税
（8％）</t>
    <rPh sb="0" eb="3">
      <t>ショウヒゼイ</t>
    </rPh>
    <phoneticPr fontId="3"/>
  </si>
  <si>
    <t>円</t>
    <rPh sb="0" eb="1">
      <t>エン</t>
    </rPh>
    <phoneticPr fontId="3"/>
  </si>
  <si>
    <t>合計</t>
    <rPh sb="0" eb="2">
      <t>ゴウケイ</t>
    </rPh>
    <phoneticPr fontId="3"/>
  </si>
  <si>
    <t>消費税
（10％）</t>
    <rPh sb="0" eb="3">
      <t>ショウヒゼイ</t>
    </rPh>
    <phoneticPr fontId="3"/>
  </si>
  <si>
    <t>消費税改定後の使用料
（10％）</t>
    <rPh sb="0" eb="3">
      <t>ショウヒゼイ</t>
    </rPh>
    <rPh sb="3" eb="5">
      <t>カイテイ</t>
    </rPh>
    <rPh sb="5" eb="6">
      <t>ゴ</t>
    </rPh>
    <rPh sb="7" eb="10">
      <t>シヨウリョウ</t>
    </rPh>
    <phoneticPr fontId="3"/>
  </si>
  <si>
    <t>消費税改定前の使用料
（8％）</t>
    <rPh sb="0" eb="3">
      <t>ショウヒゼイ</t>
    </rPh>
    <rPh sb="3" eb="5">
      <t>カイテイ</t>
    </rPh>
    <rPh sb="5" eb="6">
      <t>マエ</t>
    </rPh>
    <rPh sb="7" eb="10">
      <t>シヨウリョウ</t>
    </rPh>
    <phoneticPr fontId="3"/>
  </si>
  <si>
    <t>電話 0182-35-2251</t>
  </si>
  <si>
    <t>横手市水道お客様センター</t>
  </si>
  <si>
    <t xml:space="preserve"> 電話 0182-32-2758</t>
    <rPh sb="1" eb="3">
      <t>デンワ</t>
    </rPh>
    <phoneticPr fontId="2"/>
  </si>
  <si>
    <t>《お問合せ》</t>
    <rPh sb="2" eb="4">
      <t>トイアワ</t>
    </rPh>
    <phoneticPr fontId="3"/>
  </si>
  <si>
    <t>ひと月あたりの
使用水量</t>
    <rPh sb="2" eb="3">
      <t>ツキ</t>
    </rPh>
    <rPh sb="8" eb="10">
      <t>シヨウ</t>
    </rPh>
    <rPh sb="10" eb="12">
      <t>スイリョウ</t>
    </rPh>
    <phoneticPr fontId="3"/>
  </si>
  <si>
    <t>横手市上下水道部経営管理課</t>
    <rPh sb="8" eb="10">
      <t>ケイエイ</t>
    </rPh>
    <rPh sb="10" eb="12">
      <t>カンリ</t>
    </rPh>
    <rPh sb="12" eb="13">
      <t>カ</t>
    </rPh>
    <phoneticPr fontId="3"/>
  </si>
  <si>
    <t>消費税改定前後の水道料金簡易計算シート</t>
    <rPh sb="0" eb="3">
      <t>ショウヒゼイ</t>
    </rPh>
    <rPh sb="3" eb="5">
      <t>カイテイ</t>
    </rPh>
    <rPh sb="5" eb="7">
      <t>ゼンゴ</t>
    </rPh>
    <rPh sb="8" eb="10">
      <t>スイドウ</t>
    </rPh>
    <rPh sb="10" eb="12">
      <t>リョウキン</t>
    </rPh>
    <rPh sb="12" eb="14">
      <t>カンイ</t>
    </rPh>
    <rPh sb="14" eb="16">
      <t>ケイサン</t>
    </rPh>
    <phoneticPr fontId="3"/>
  </si>
  <si>
    <t>メーター口径</t>
    <rPh sb="4" eb="6">
      <t>コウケイ</t>
    </rPh>
    <phoneticPr fontId="3"/>
  </si>
  <si>
    <t>※メーター口径は検針票に記載されています。</t>
    <rPh sb="5" eb="7">
      <t>コウケイ</t>
    </rPh>
    <rPh sb="8" eb="11">
      <t>ケンシンヒョウ</t>
    </rPh>
    <rPh sb="12" eb="14">
      <t>キサイ</t>
    </rPh>
    <phoneticPr fontId="3"/>
  </si>
  <si>
    <t>←　　削　除　禁　止　→</t>
    <rPh sb="3" eb="4">
      <t>サク</t>
    </rPh>
    <rPh sb="5" eb="6">
      <t>ジョ</t>
    </rPh>
    <rPh sb="7" eb="8">
      <t>キン</t>
    </rPh>
    <rPh sb="9" eb="10">
      <t>トメ</t>
    </rPh>
    <phoneticPr fontId="7"/>
  </si>
  <si>
    <t>←　　削　除　禁　止　　→</t>
    <rPh sb="3" eb="4">
      <t>サク</t>
    </rPh>
    <rPh sb="5" eb="6">
      <t>ジョ</t>
    </rPh>
    <rPh sb="7" eb="8">
      <t>キン</t>
    </rPh>
    <rPh sb="9" eb="10">
      <t>トメ</t>
    </rPh>
    <phoneticPr fontId="7"/>
  </si>
  <si>
    <t>table1(料金単価)</t>
    <rPh sb="7" eb="9">
      <t>リョウキン</t>
    </rPh>
    <rPh sb="9" eb="11">
      <t>タンカ</t>
    </rPh>
    <phoneticPr fontId="7"/>
  </si>
  <si>
    <t>②　使用水量を入力してください。↓</t>
    <rPh sb="2" eb="4">
      <t>シヨウ</t>
    </rPh>
    <rPh sb="4" eb="6">
      <t>スイリョウ</t>
    </rPh>
    <rPh sb="7" eb="9">
      <t>ニュウリョク</t>
    </rPh>
    <phoneticPr fontId="3"/>
  </si>
  <si>
    <t>①　メーターの口径を選択してください。</t>
    <rPh sb="7" eb="9">
      <t>コウケイ</t>
    </rPh>
    <rPh sb="10" eb="12">
      <t>センタク</t>
    </rPh>
    <phoneticPr fontId="3"/>
  </si>
  <si>
    <t>mm</t>
    <phoneticPr fontId="3"/>
  </si>
  <si>
    <t>※　下水道使用料には、集落排水施設使用料を含みます。</t>
    <rPh sb="2" eb="5">
      <t>ゲスイドウ</t>
    </rPh>
    <rPh sb="5" eb="8">
      <t>シヨウリョウ</t>
    </rPh>
    <rPh sb="11" eb="13">
      <t>シュウラク</t>
    </rPh>
    <rPh sb="13" eb="15">
      <t>ハイスイ</t>
    </rPh>
    <rPh sb="15" eb="17">
      <t>シセツ</t>
    </rPh>
    <rPh sb="17" eb="19">
      <t>シヨウ</t>
    </rPh>
    <rPh sb="19" eb="20">
      <t>リョウ</t>
    </rPh>
    <rPh sb="21" eb="22">
      <t>フク</t>
    </rPh>
    <phoneticPr fontId="3"/>
  </si>
  <si>
    <t>基本使用料</t>
    <rPh sb="0" eb="2">
      <t>キホン</t>
    </rPh>
    <rPh sb="2" eb="5">
      <t>シヨウリョウ</t>
    </rPh>
    <phoneticPr fontId="3"/>
  </si>
  <si>
    <t>従量使用料</t>
    <rPh sb="0" eb="2">
      <t>ジュウリョウ</t>
    </rPh>
    <rPh sb="2" eb="5">
      <t>シヨウリョウ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</si>
</sst>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12" x14ac:knownFonts="1">
    <font>
      <sz val="11"/>
      <color theme="1"/>
      <name val="HGｺﾞｼｯｸM"/>
      <family val="2"/>
      <charset val="128"/>
    </font>
    <font>
      <sz val="11"/>
      <color theme="1"/>
      <name val="HGｺﾞｼｯｸM"/>
      <family val="2"/>
      <charset val="128"/>
    </font>
    <font>
      <b/>
      <sz val="18"/>
      <color theme="3"/>
      <name val="ＭＳ Ｐゴシック"/>
      <family val="2"/>
      <charset val="128"/>
      <scheme val="major"/>
    </font>
    <font>
      <sz val="6"/>
      <name val="HGｺﾞｼｯｸM"/>
      <family val="2"/>
      <charset val="128"/>
    </font>
    <font>
      <sz val="18"/>
      <color theme="6" tint="-0.499984740745262"/>
      <name val="HGｺﾞｼｯｸM"/>
      <family val="2"/>
      <charset val="128"/>
    </font>
    <font>
      <sz val="18"/>
      <color theme="6" tint="-0.499984740745262"/>
      <name val="HGｺﾞｼｯｸM"/>
      <family val="3"/>
      <charset val="128"/>
    </font>
    <font>
      <b/>
      <sz val="12"/>
      <color rgb="FFFF000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8"/>
      <color theme="3" tint="0.39997558519241921"/>
      <name val="HGｺﾞｼｯｸM"/>
      <family val="3"/>
      <charset val="128"/>
    </font>
    <font>
      <sz val="9"/>
      <color theme="1"/>
      <name val="HGｺﾞｼｯｸM"/>
      <family val="2"/>
      <charset val="128"/>
    </font>
    <font>
      <sz val="12"/>
      <color theme="1"/>
      <name val="HGｺﾞｼｯｸM"/>
      <family val="2"/>
      <charset val="128"/>
    </font>
    <font>
      <sz val="11"/>
      <color theme="6" tint="-0.499984740745262"/>
      <name val="HGｺﾞｼｯｸM"/>
      <family val="2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3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theme="6" tint="-0.24994659260841701"/>
      </left>
      <right style="thin">
        <color theme="6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theme="6" tint="-0.24994659260841701"/>
      </left>
      <right/>
      <top style="thin">
        <color theme="6" tint="-0.24994659260841701"/>
      </top>
      <bottom style="thin">
        <color theme="6" tint="-0.24994659260841701"/>
      </bottom>
      <diagonal/>
    </border>
    <border>
      <left/>
      <right/>
      <top style="thin">
        <color theme="6" tint="-0.24994659260841701"/>
      </top>
      <bottom style="thin">
        <color theme="6" tint="-0.24994659260841701"/>
      </bottom>
      <diagonal/>
    </border>
    <border>
      <left/>
      <right style="thin">
        <color theme="6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theme="6" tint="-0.24994659260841701"/>
      </left>
      <right style="thin">
        <color theme="6" tint="-0.24994659260841701"/>
      </right>
      <top style="double">
        <color theme="6" tint="-0.24994659260841701"/>
      </top>
      <bottom style="thin">
        <color theme="6" tint="-0.24994659260841701"/>
      </bottom>
      <diagonal/>
    </border>
    <border>
      <left style="thin">
        <color theme="6" tint="-0.24994659260841701"/>
      </left>
      <right style="thin">
        <color theme="6" tint="-0.24994659260841701"/>
      </right>
      <top style="thin">
        <color theme="6" tint="-0.24994659260841701"/>
      </top>
      <bottom/>
      <diagonal/>
    </border>
    <border>
      <left/>
      <right/>
      <top style="thin">
        <color theme="6" tint="-0.24994659260841701"/>
      </top>
      <bottom/>
      <diagonal/>
    </border>
    <border>
      <left/>
      <right style="thin">
        <color theme="6" tint="-0.24994659260841701"/>
      </right>
      <top style="thin">
        <color theme="6" tint="-0.24994659260841701"/>
      </top>
      <bottom/>
      <diagonal/>
    </border>
    <border>
      <left/>
      <right/>
      <top style="double">
        <color theme="6" tint="-0.24994659260841701"/>
      </top>
      <bottom style="thin">
        <color theme="6" tint="-0.24994659260841701"/>
      </bottom>
      <diagonal/>
    </border>
    <border>
      <left/>
      <right style="thin">
        <color theme="6" tint="-0.24994659260841701"/>
      </right>
      <top style="double">
        <color theme="6" tint="-0.24994659260841701"/>
      </top>
      <bottom style="thin">
        <color theme="6" tint="-0.24994659260841701"/>
      </bottom>
      <diagonal/>
    </border>
    <border>
      <left style="double">
        <color theme="6" tint="-0.24994659260841701"/>
      </left>
      <right/>
      <top style="double">
        <color theme="6" tint="-0.24994659260841701"/>
      </top>
      <bottom style="double">
        <color theme="6" tint="-0.24994659260841701"/>
      </bottom>
      <diagonal/>
    </border>
    <border>
      <left/>
      <right/>
      <top style="double">
        <color theme="6" tint="-0.24994659260841701"/>
      </top>
      <bottom style="double">
        <color theme="6" tint="-0.24994659260841701"/>
      </bottom>
      <diagonal/>
    </border>
    <border>
      <left/>
      <right style="double">
        <color theme="6" tint="-0.24994659260841701"/>
      </right>
      <top style="double">
        <color theme="6" tint="-0.24994659260841701"/>
      </top>
      <bottom style="double">
        <color theme="6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3" tint="0.39994506668294322"/>
      </left>
      <right/>
      <top style="double">
        <color theme="3" tint="0.39994506668294322"/>
      </top>
      <bottom style="double">
        <color theme="3" tint="0.39994506668294322"/>
      </bottom>
      <diagonal/>
    </border>
    <border>
      <left/>
      <right/>
      <top style="double">
        <color theme="3" tint="0.39994506668294322"/>
      </top>
      <bottom style="double">
        <color theme="3" tint="0.39994506668294322"/>
      </bottom>
      <diagonal/>
    </border>
    <border>
      <left/>
      <right style="double">
        <color theme="3" tint="0.39994506668294322"/>
      </right>
      <top style="double">
        <color theme="3" tint="0.39994506668294322"/>
      </top>
      <bottom style="double">
        <color theme="3" tint="0.39994506668294322"/>
      </bottom>
      <diagonal/>
    </border>
    <border>
      <left style="thin">
        <color theme="3" tint="0.39994506668294322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14548173467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1454817346722"/>
      </right>
      <top style="thin">
        <color theme="3" tint="0.39994506668294322"/>
      </top>
      <bottom/>
      <diagonal/>
    </border>
    <border>
      <left/>
      <right/>
      <top style="thin">
        <color theme="3" tint="0.39994506668294322"/>
      </top>
      <bottom/>
      <diagonal/>
    </border>
    <border>
      <left/>
      <right style="thin">
        <color theme="3" tint="0.39994506668294322"/>
      </right>
      <top style="thin">
        <color theme="3" tint="0.39994506668294322"/>
      </top>
      <bottom/>
      <diagonal/>
    </border>
    <border>
      <left style="thin">
        <color theme="3" tint="0.39994506668294322"/>
      </left>
      <right style="thin">
        <color theme="3" tint="0.39991454817346722"/>
      </right>
      <top style="double">
        <color theme="3" tint="0.39991454817346722"/>
      </top>
      <bottom style="thin">
        <color theme="3" tint="0.39994506668294322"/>
      </bottom>
      <diagonal/>
    </border>
    <border>
      <left/>
      <right/>
      <top style="double">
        <color theme="3" tint="0.39991454817346722"/>
      </top>
      <bottom style="thin">
        <color theme="3" tint="0.39994506668294322"/>
      </bottom>
      <diagonal/>
    </border>
    <border>
      <left/>
      <right style="thin">
        <color theme="3" tint="0.39994506668294322"/>
      </right>
      <top style="double">
        <color theme="3" tint="0.39991454817346722"/>
      </top>
      <bottom style="thin">
        <color theme="3" tint="0.39994506668294322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0" fillId="2" borderId="0" xfId="0" applyNumberFormat="1" applyFill="1">
      <alignment vertical="center"/>
    </xf>
    <xf numFmtId="176" fontId="0" fillId="0" borderId="0" xfId="0" applyNumberFormat="1" applyAlignment="1">
      <alignment horizontal="center" vertical="center" wrapText="1"/>
    </xf>
    <xf numFmtId="176" fontId="0" fillId="2" borderId="0" xfId="0" applyNumberFormat="1" applyFill="1" applyAlignment="1">
      <alignment horizontal="center" vertical="center" wrapText="1"/>
    </xf>
    <xf numFmtId="9" fontId="0" fillId="0" borderId="0" xfId="2" applyFont="1">
      <alignment vertical="center"/>
    </xf>
    <xf numFmtId="0" fontId="0" fillId="0" borderId="0" xfId="0" applyAlignment="1">
      <alignment horizontal="right" vertical="center"/>
    </xf>
    <xf numFmtId="176" fontId="0" fillId="0" borderId="3" xfId="0" applyNumberFormat="1" applyBorder="1">
      <alignment vertical="center"/>
    </xf>
    <xf numFmtId="0" fontId="0" fillId="0" borderId="4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176" fontId="0" fillId="0" borderId="7" xfId="0" applyNumberFormat="1" applyBorder="1">
      <alignment vertical="center"/>
    </xf>
    <xf numFmtId="0" fontId="0" fillId="0" borderId="8" xfId="0" applyBorder="1">
      <alignment vertical="center"/>
    </xf>
    <xf numFmtId="0" fontId="0" fillId="4" borderId="5" xfId="0" applyFill="1" applyBorder="1" applyAlignment="1">
      <alignment horizontal="center" vertical="center"/>
    </xf>
    <xf numFmtId="176" fontId="0" fillId="4" borderId="9" xfId="0" applyNumberFormat="1" applyFill="1" applyBorder="1">
      <alignment vertical="center"/>
    </xf>
    <xf numFmtId="0" fontId="0" fillId="4" borderId="10" xfId="0" applyFill="1" applyBorder="1">
      <alignment vertical="center"/>
    </xf>
    <xf numFmtId="0" fontId="0" fillId="3" borderId="5" xfId="0" applyFill="1" applyBorder="1" applyAlignment="1">
      <alignment horizontal="center" vertical="center"/>
    </xf>
    <xf numFmtId="176" fontId="0" fillId="3" borderId="9" xfId="0" applyNumberFormat="1" applyFill="1" applyBorder="1">
      <alignment vertical="center"/>
    </xf>
    <xf numFmtId="0" fontId="0" fillId="3" borderId="10" xfId="0" applyFill="1" applyBorder="1">
      <alignment vertical="center"/>
    </xf>
    <xf numFmtId="0" fontId="0" fillId="0" borderId="13" xfId="0" applyBorder="1">
      <alignment vertical="center"/>
    </xf>
    <xf numFmtId="0" fontId="0" fillId="0" borderId="11" xfId="0" applyBorder="1" applyAlignment="1">
      <alignment horizontal="center" vertical="center" wrapText="1"/>
    </xf>
    <xf numFmtId="0" fontId="6" fillId="0" borderId="0" xfId="0" applyFont="1">
      <alignment vertical="center"/>
    </xf>
    <xf numFmtId="0" fontId="0" fillId="0" borderId="0" xfId="0" applyFont="1">
      <alignment vertical="center"/>
    </xf>
    <xf numFmtId="38" fontId="0" fillId="0" borderId="14" xfId="1" applyFont="1" applyBorder="1">
      <alignment vertical="center"/>
    </xf>
    <xf numFmtId="0" fontId="0" fillId="0" borderId="15" xfId="0" applyBorder="1" applyAlignment="1">
      <alignment horizontal="center" vertical="center" wrapText="1"/>
    </xf>
    <xf numFmtId="176" fontId="0" fillId="0" borderId="19" xfId="0" applyNumberFormat="1" applyBorder="1">
      <alignment vertical="center"/>
    </xf>
    <xf numFmtId="0" fontId="0" fillId="0" borderId="20" xfId="0" applyBorder="1">
      <alignment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176" fontId="0" fillId="0" borderId="23" xfId="0" applyNumberFormat="1" applyBorder="1">
      <alignment vertical="center"/>
    </xf>
    <xf numFmtId="0" fontId="0" fillId="0" borderId="24" xfId="0" applyBorder="1">
      <alignment vertical="center"/>
    </xf>
    <xf numFmtId="0" fontId="0" fillId="5" borderId="25" xfId="0" applyFill="1" applyBorder="1" applyAlignment="1">
      <alignment horizontal="center" vertical="center"/>
    </xf>
    <xf numFmtId="176" fontId="0" fillId="5" borderId="26" xfId="0" applyNumberFormat="1" applyFill="1" applyBorder="1">
      <alignment vertical="center"/>
    </xf>
    <xf numFmtId="0" fontId="0" fillId="5" borderId="27" xfId="0" applyFill="1" applyBorder="1">
      <alignment vertical="center"/>
    </xf>
    <xf numFmtId="0" fontId="0" fillId="6" borderId="25" xfId="0" applyFill="1" applyBorder="1" applyAlignment="1">
      <alignment horizontal="center" vertical="center"/>
    </xf>
    <xf numFmtId="176" fontId="0" fillId="6" borderId="26" xfId="0" applyNumberFormat="1" applyFill="1" applyBorder="1">
      <alignment vertical="center"/>
    </xf>
    <xf numFmtId="0" fontId="0" fillId="6" borderId="27" xfId="0" applyFill="1" applyBorder="1">
      <alignment vertical="center"/>
    </xf>
    <xf numFmtId="38" fontId="0" fillId="3" borderId="12" xfId="1" applyFont="1" applyFill="1" applyBorder="1" applyProtection="1">
      <alignment vertical="center"/>
      <protection locked="0"/>
    </xf>
    <xf numFmtId="38" fontId="0" fillId="6" borderId="16" xfId="1" applyFont="1" applyFill="1" applyBorder="1" applyProtection="1">
      <alignment vertical="center"/>
      <protection locked="0"/>
    </xf>
    <xf numFmtId="0" fontId="9" fillId="0" borderId="0" xfId="0" applyFont="1" applyAlignment="1">
      <alignment horizontal="left" vertical="center"/>
    </xf>
    <xf numFmtId="0" fontId="10" fillId="0" borderId="17" xfId="0" applyFont="1" applyBorder="1">
      <alignment vertical="center"/>
    </xf>
    <xf numFmtId="0" fontId="11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0" fillId="6" borderId="18" xfId="0" applyFill="1" applyBorder="1" applyAlignment="1">
      <alignment horizontal="center" vertical="center" wrapText="1"/>
    </xf>
    <xf numFmtId="0" fontId="0" fillId="6" borderId="19" xfId="0" applyFill="1" applyBorder="1" applyAlignment="1">
      <alignment horizontal="center" vertical="center"/>
    </xf>
    <xf numFmtId="0" fontId="0" fillId="6" borderId="20" xfId="0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 wrapText="1"/>
    </xf>
    <xf numFmtId="0" fontId="0" fillId="5" borderId="19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0066"/>
      <color rgb="FF66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165652</xdr:colOff>
      <xdr:row>11</xdr:row>
      <xdr:rowOff>372718</xdr:rowOff>
    </xdr:from>
    <xdr:to>
      <xdr:col>3</xdr:col>
      <xdr:colOff>828261</xdr:colOff>
      <xdr:row>13</xdr:row>
      <xdr:rowOff>281609</xdr:rowOff>
    </xdr:to>
    <xdr:sp macro="" textlink="">
      <xdr:nvSpPr>
        <xdr:cNvPr id="2" name="右矢印 1"/>
        <xdr:cNvSpPr/>
      </xdr:nvSpPr>
      <xdr:spPr>
        <a:xfrm>
          <a:off x="2918377" y="4687543"/>
          <a:ext cx="662609" cy="880441"/>
        </a:xfrm>
        <a:prstGeom prst="rightArrow">
          <a:avLst/>
        </a:prstGeom>
        <a:gradFill flip="none" rotWithShape="1">
          <a:gsLst>
            <a:gs pos="0">
              <a:schemeClr val="tx2">
                <a:lumMod val="20000"/>
                <a:lumOff val="80000"/>
              </a:schemeClr>
            </a:gs>
            <a:gs pos="50000">
              <a:schemeClr val="bg1"/>
            </a:gs>
            <a:gs pos="100000">
              <a:schemeClr val="tx2">
                <a:lumMod val="60000"/>
                <a:lumOff val="40000"/>
              </a:schemeClr>
            </a:gs>
          </a:gsLst>
          <a:lin ang="0" scaled="1"/>
          <a:tileRect/>
        </a:gradFill>
        <a:ln w="9525"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4</xdr:col>
      <xdr:colOff>293789</xdr:colOff>
      <xdr:row>2</xdr:row>
      <xdr:rowOff>209986</xdr:rowOff>
    </xdr:from>
    <xdr:to>
      <xdr:col>6</xdr:col>
      <xdr:colOff>698491</xdr:colOff>
      <xdr:row>8</xdr:row>
      <xdr:rowOff>303183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29854" y="1071377"/>
          <a:ext cx="2450507" cy="1758002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</xdr:spPr>
    </xdr:pic>
    <xdr:clientData/>
  </xdr:twoCellAnchor>
  <xdr:twoCellAnchor>
    <xdr:from>
      <xdr:col>3</xdr:col>
      <xdr:colOff>786847</xdr:colOff>
      <xdr:row>5</xdr:row>
      <xdr:rowOff>132522</xdr:rowOff>
    </xdr:from>
    <xdr:to>
      <xdr:col>4</xdr:col>
      <xdr:colOff>430695</xdr:colOff>
      <xdr:row>6</xdr:row>
      <xdr:rowOff>132521</xdr:rowOff>
    </xdr:to>
    <xdr:cxnSp macro="">
      <xdr:nvCxnSpPr>
        <xdr:cNvPr id="6" name="直線矢印コネクタ 5"/>
        <xdr:cNvCxnSpPr/>
      </xdr:nvCxnSpPr>
      <xdr:spPr>
        <a:xfrm>
          <a:off x="3536673" y="1913283"/>
          <a:ext cx="530087" cy="248477"/>
        </a:xfrm>
        <a:prstGeom prst="straightConnector1">
          <a:avLst/>
        </a:prstGeom>
        <a:ln w="34925" cap="rnd" cmpd="sng">
          <a:solidFill>
            <a:srgbClr val="FF0066"/>
          </a:solidFill>
          <a:headEnd type="none"/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438978</xdr:colOff>
      <xdr:row>6</xdr:row>
      <xdr:rowOff>28746</xdr:rowOff>
    </xdr:from>
    <xdr:to>
      <xdr:col>5</xdr:col>
      <xdr:colOff>74544</xdr:colOff>
      <xdr:row>7</xdr:row>
      <xdr:rowOff>4386</xdr:rowOff>
    </xdr:to>
    <xdr:sp macro="" textlink="">
      <xdr:nvSpPr>
        <xdr:cNvPr id="7" name="楕円 6"/>
        <xdr:cNvSpPr/>
      </xdr:nvSpPr>
      <xdr:spPr>
        <a:xfrm>
          <a:off x="4075043" y="1834355"/>
          <a:ext cx="521805" cy="224118"/>
        </a:xfrm>
        <a:prstGeom prst="ellipse">
          <a:avLst/>
        </a:prstGeom>
        <a:noFill/>
        <a:ln>
          <a:solidFill>
            <a:srgbClr val="FF0066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165652</xdr:colOff>
      <xdr:row>12</xdr:row>
      <xdr:rowOff>372718</xdr:rowOff>
    </xdr:from>
    <xdr:to>
      <xdr:col>3</xdr:col>
      <xdr:colOff>828261</xdr:colOff>
      <xdr:row>14</xdr:row>
      <xdr:rowOff>281609</xdr:rowOff>
    </xdr:to>
    <xdr:sp macro="" textlink="">
      <xdr:nvSpPr>
        <xdr:cNvPr id="3" name="右矢印 2"/>
        <xdr:cNvSpPr/>
      </xdr:nvSpPr>
      <xdr:spPr>
        <a:xfrm>
          <a:off x="2915478" y="4704522"/>
          <a:ext cx="662609" cy="886239"/>
        </a:xfrm>
        <a:prstGeom prst="rightArrow">
          <a:avLst/>
        </a:prstGeom>
        <a:gradFill flip="none" rotWithShape="1">
          <a:gsLst>
            <a:gs pos="0">
              <a:schemeClr val="accent3">
                <a:lumMod val="20000"/>
                <a:lumOff val="80000"/>
              </a:schemeClr>
            </a:gs>
            <a:gs pos="50000">
              <a:schemeClr val="bg1"/>
            </a:gs>
            <a:gs pos="100000">
              <a:schemeClr val="accent3">
                <a:lumMod val="60000"/>
                <a:lumOff val="40000"/>
              </a:schemeClr>
            </a:gs>
          </a:gsLst>
          <a:lin ang="0" scaled="1"/>
          <a:tileRect/>
        </a:gradFill>
        <a:ln w="9525"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4</xdr:col>
      <xdr:colOff>389282</xdr:colOff>
      <xdr:row>7</xdr:row>
      <xdr:rowOff>4885</xdr:rowOff>
    </xdr:from>
    <xdr:to>
      <xdr:col>6</xdr:col>
      <xdr:colOff>16564</xdr:colOff>
      <xdr:row>10</xdr:row>
      <xdr:rowOff>71645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5347" y="2133515"/>
          <a:ext cx="1673087" cy="12925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2:G31"/>
  <sheetViews>
    <sheetView showGridLines="0" tabSelected="1" view="pageBreakPreview" zoomScale="115" zoomScaleNormal="100" zoomScaleSheetLayoutView="115" workbookViewId="0">
      <selection activeCell="C9" sqref="C9"/>
    </sheetView>
  </sheetViews>
  <sheetFormatPr defaultColWidth="11.625" defaultRowHeight="20.100000000000001" customHeight="1" x14ac:dyDescent="0.15"/>
  <cols>
    <col min="2" max="2" width="15.25" customWidth="1"/>
    <col min="3" max="3" width="9.25" customWidth="1"/>
    <col min="6" max="6" width="15.25" customWidth="1"/>
    <col min="7" max="7" width="9.25" customWidth="1"/>
  </cols>
  <sheetData>
    <row r="2" spans="1:7" ht="48" customHeight="1" x14ac:dyDescent="0.15">
      <c r="A2" s="42" t="s">
        <v>30</v>
      </c>
      <c r="B2" s="42"/>
      <c r="C2" s="42"/>
      <c r="D2" s="42"/>
      <c r="E2" s="42"/>
      <c r="F2" s="42"/>
      <c r="G2" s="42"/>
    </row>
    <row r="4" spans="1:7" ht="20.100000000000001" customHeight="1" thickBot="1" x14ac:dyDescent="0.2">
      <c r="A4" t="s">
        <v>37</v>
      </c>
    </row>
    <row r="5" spans="1:7" ht="33" customHeight="1" thickTop="1" thickBot="1" x14ac:dyDescent="0.2">
      <c r="B5" s="24" t="s">
        <v>31</v>
      </c>
      <c r="C5" s="38">
        <v>13</v>
      </c>
      <c r="D5" s="40" t="s">
        <v>38</v>
      </c>
    </row>
    <row r="6" spans="1:7" ht="20.100000000000001" customHeight="1" thickTop="1" x14ac:dyDescent="0.15">
      <c r="B6" s="39" t="s">
        <v>32</v>
      </c>
    </row>
    <row r="8" spans="1:7" ht="20.100000000000001" customHeight="1" thickBot="1" x14ac:dyDescent="0.2">
      <c r="A8" t="s">
        <v>36</v>
      </c>
    </row>
    <row r="9" spans="1:7" ht="38.25" customHeight="1" thickTop="1" thickBot="1" x14ac:dyDescent="0.2">
      <c r="B9" s="24" t="s">
        <v>28</v>
      </c>
      <c r="C9" s="38">
        <v>22</v>
      </c>
      <c r="D9" s="40" t="s">
        <v>15</v>
      </c>
    </row>
    <row r="10" spans="1:7" ht="38.25" customHeight="1" thickTop="1" x14ac:dyDescent="0.15"/>
    <row r="11" spans="1:7" ht="38.25" customHeight="1" x14ac:dyDescent="0.15">
      <c r="A11" s="43" t="s">
        <v>23</v>
      </c>
      <c r="B11" s="44"/>
      <c r="C11" s="45"/>
      <c r="E11" s="46" t="s">
        <v>22</v>
      </c>
      <c r="F11" s="47"/>
      <c r="G11" s="48"/>
    </row>
    <row r="12" spans="1:7" ht="38.25" customHeight="1" x14ac:dyDescent="0.15">
      <c r="A12" s="27" t="s">
        <v>1</v>
      </c>
      <c r="B12" s="25">
        <f>ROUNDDOWN(VLOOKUP($C$5,$A$24:$F$31,6),0)</f>
        <v>1070</v>
      </c>
      <c r="C12" s="26" t="s">
        <v>19</v>
      </c>
      <c r="E12" s="27" t="s">
        <v>1</v>
      </c>
      <c r="F12" s="25">
        <f>ROUNDDOWN(VLOOKUP($C$5,$A$24:$F$31,6),0)</f>
        <v>1070</v>
      </c>
      <c r="G12" s="26" t="s">
        <v>19</v>
      </c>
    </row>
    <row r="13" spans="1:7" ht="38.25" customHeight="1" x14ac:dyDescent="0.15">
      <c r="A13" s="27" t="s">
        <v>17</v>
      </c>
      <c r="B13" s="25">
        <f>IF($C$5&lt;=20,ROUNDDOWN((+(($C$9&gt;=5)*($C$9-5)*VLOOKUP($C$5,$A$24:$E$31,2))+(($C$9&gt;=11)*($C$9-10)*VLOOKUP($C$5,$A$24:$E$31,3))+(($C$9&gt;=21)*($C$9-20)*VLOOKUP($C$5,$A$24:$E$31,4))+(($C$9&gt;50)*($C$9-50)*VLOOKUP($C$5,$A$24:$E$31,5))),0),ROUNDDOWN((+(($C$9*VLOOKUP(C$5,$A$24:$E$31,4))+($C$9&gt;50)*($C$9-50)*VLOOKUP($C$5,$A$24:$E$31,5))),0))</f>
        <v>2730</v>
      </c>
      <c r="C13" s="26" t="s">
        <v>19</v>
      </c>
      <c r="E13" s="27" t="s">
        <v>17</v>
      </c>
      <c r="F13" s="25">
        <f>IF($C$5&lt;=20,ROUNDDOWN((+(($C$9&gt;=5)*($C$9-5)*VLOOKUP($C$5,$A$24:$E$31,2))+(($C$9&gt;=11)*($C$9-10)*VLOOKUP($C$5,$A$24:$E$31,3))+(($C$9&gt;=21)*($C$9-20)*VLOOKUP($C$5,$A$24:$E$31,4))+(($C$9&gt;50)*($C$9-50)*VLOOKUP($C$5,$A$24:$E$31,5))),0),ROUNDDOWN((+(($C$9*VLOOKUP(C$5,$A$24:$E$31,4))+($C$9&gt;50)*($C$9-50)*VLOOKUP($C$5,$A$24:$E$31,5))),0))</f>
        <v>2730</v>
      </c>
      <c r="G13" s="26" t="s">
        <v>19</v>
      </c>
    </row>
    <row r="14" spans="1:7" ht="38.25" customHeight="1" thickBot="1" x14ac:dyDescent="0.2">
      <c r="A14" s="28" t="s">
        <v>18</v>
      </c>
      <c r="B14" s="29">
        <f>ROUNDDOWN((B12+B13)*0.08,0)</f>
        <v>304</v>
      </c>
      <c r="C14" s="30" t="s">
        <v>19</v>
      </c>
      <c r="E14" s="28" t="s">
        <v>21</v>
      </c>
      <c r="F14" s="29">
        <f>ROUNDDOWN((F12+F13)*0.1,0)</f>
        <v>380</v>
      </c>
      <c r="G14" s="30" t="s">
        <v>19</v>
      </c>
    </row>
    <row r="15" spans="1:7" ht="38.25" customHeight="1" thickTop="1" x14ac:dyDescent="0.15">
      <c r="A15" s="34" t="s">
        <v>20</v>
      </c>
      <c r="B15" s="35">
        <f>SUM(B12:B14)</f>
        <v>4104</v>
      </c>
      <c r="C15" s="36" t="s">
        <v>19</v>
      </c>
      <c r="E15" s="31" t="s">
        <v>20</v>
      </c>
      <c r="F15" s="32">
        <f>SUM(F12:F14)</f>
        <v>4180</v>
      </c>
      <c r="G15" s="33" t="s">
        <v>19</v>
      </c>
    </row>
    <row r="18" spans="1:7" ht="20.100000000000001" customHeight="1" x14ac:dyDescent="0.15">
      <c r="C18" s="6" t="s">
        <v>27</v>
      </c>
      <c r="D18" t="s">
        <v>29</v>
      </c>
      <c r="G18" s="6" t="s">
        <v>24</v>
      </c>
    </row>
    <row r="19" spans="1:7" ht="20.100000000000001" customHeight="1" x14ac:dyDescent="0.15">
      <c r="D19" t="s">
        <v>25</v>
      </c>
      <c r="G19" s="6" t="s">
        <v>26</v>
      </c>
    </row>
    <row r="22" spans="1:7" ht="20.100000000000001" hidden="1" customHeight="1" x14ac:dyDescent="0.15">
      <c r="A22" s="21" t="s">
        <v>33</v>
      </c>
      <c r="B22" s="21"/>
      <c r="C22" s="21"/>
      <c r="D22" s="21" t="s">
        <v>34</v>
      </c>
      <c r="E22" s="21"/>
      <c r="F22" s="21"/>
    </row>
    <row r="23" spans="1:7" ht="20.100000000000001" hidden="1" customHeight="1" x14ac:dyDescent="0.15">
      <c r="A23" s="22" t="s">
        <v>35</v>
      </c>
      <c r="B23" s="22"/>
      <c r="C23" s="22"/>
      <c r="D23" s="22"/>
      <c r="E23" s="22"/>
      <c r="F23" s="22"/>
    </row>
    <row r="24" spans="1:7" ht="20.100000000000001" hidden="1" customHeight="1" x14ac:dyDescent="0.15">
      <c r="A24" s="23">
        <v>13</v>
      </c>
      <c r="B24" s="23">
        <v>90</v>
      </c>
      <c r="C24" s="23">
        <v>90</v>
      </c>
      <c r="D24" s="23">
        <v>60</v>
      </c>
      <c r="E24" s="23">
        <v>10</v>
      </c>
      <c r="F24" s="23">
        <v>1070</v>
      </c>
    </row>
    <row r="25" spans="1:7" ht="20.100000000000001" hidden="1" customHeight="1" x14ac:dyDescent="0.15">
      <c r="A25" s="23">
        <v>20</v>
      </c>
      <c r="B25" s="23">
        <v>90</v>
      </c>
      <c r="C25" s="23">
        <v>90</v>
      </c>
      <c r="D25" s="23">
        <v>60</v>
      </c>
      <c r="E25" s="23">
        <v>10</v>
      </c>
      <c r="F25" s="23">
        <v>1400</v>
      </c>
    </row>
    <row r="26" spans="1:7" ht="20.100000000000001" hidden="1" customHeight="1" x14ac:dyDescent="0.15">
      <c r="A26" s="23">
        <v>25</v>
      </c>
      <c r="B26" s="23">
        <v>240</v>
      </c>
      <c r="C26" s="23">
        <v>240</v>
      </c>
      <c r="D26" s="23">
        <v>240</v>
      </c>
      <c r="E26" s="23">
        <v>10</v>
      </c>
      <c r="F26" s="23">
        <v>1400</v>
      </c>
    </row>
    <row r="27" spans="1:7" ht="20.100000000000001" hidden="1" customHeight="1" x14ac:dyDescent="0.15">
      <c r="A27" s="23">
        <v>30</v>
      </c>
      <c r="B27" s="23">
        <v>240</v>
      </c>
      <c r="C27" s="23">
        <v>240</v>
      </c>
      <c r="D27" s="23">
        <v>240</v>
      </c>
      <c r="E27" s="23">
        <v>10</v>
      </c>
      <c r="F27" s="23">
        <v>2500</v>
      </c>
    </row>
    <row r="28" spans="1:7" ht="20.100000000000001" hidden="1" customHeight="1" x14ac:dyDescent="0.15">
      <c r="A28" s="23">
        <v>40</v>
      </c>
      <c r="B28" s="23">
        <v>240</v>
      </c>
      <c r="C28" s="23">
        <v>240</v>
      </c>
      <c r="D28" s="23">
        <v>240</v>
      </c>
      <c r="E28" s="23">
        <v>10</v>
      </c>
      <c r="F28" s="23">
        <v>4300</v>
      </c>
    </row>
    <row r="29" spans="1:7" ht="20.100000000000001" hidden="1" customHeight="1" x14ac:dyDescent="0.15">
      <c r="A29" s="23">
        <v>50</v>
      </c>
      <c r="B29" s="23">
        <v>240</v>
      </c>
      <c r="C29" s="23">
        <v>240</v>
      </c>
      <c r="D29" s="23">
        <v>240</v>
      </c>
      <c r="E29" s="23">
        <v>10</v>
      </c>
      <c r="F29" s="23">
        <v>9800</v>
      </c>
    </row>
    <row r="30" spans="1:7" ht="20.100000000000001" hidden="1" customHeight="1" x14ac:dyDescent="0.15">
      <c r="A30" s="23">
        <v>75</v>
      </c>
      <c r="B30" s="23">
        <v>240</v>
      </c>
      <c r="C30" s="23">
        <v>240</v>
      </c>
      <c r="D30" s="23">
        <v>240</v>
      </c>
      <c r="E30" s="23">
        <v>10</v>
      </c>
      <c r="F30" s="23">
        <v>18000</v>
      </c>
    </row>
    <row r="31" spans="1:7" ht="20.100000000000001" hidden="1" customHeight="1" x14ac:dyDescent="0.15">
      <c r="A31" s="23">
        <v>100</v>
      </c>
      <c r="B31" s="23">
        <v>240</v>
      </c>
      <c r="C31" s="23">
        <v>240</v>
      </c>
      <c r="D31" s="23">
        <v>240</v>
      </c>
      <c r="E31" s="23">
        <v>10</v>
      </c>
      <c r="F31" s="23">
        <v>36000</v>
      </c>
    </row>
  </sheetData>
  <sheetProtection algorithmName="SHA-512" hashValue="sfsUUqRkd5YeembeErkRpQqAnqH+ID/mcDDvREJr0McQB/w3LKR0cVL8ddc1ulKzltJTMUTkQlNN9JxAOK2Caw==" saltValue="W7c/UTr4SHoIjPTaCIx9OQ==" spinCount="100000" sheet="1" objects="1" scenarios="1" selectLockedCells="1"/>
  <mergeCells count="3">
    <mergeCell ref="A2:G2"/>
    <mergeCell ref="A11:C11"/>
    <mergeCell ref="E11:G11"/>
  </mergeCells>
  <phoneticPr fontId="3"/>
  <dataValidations count="1">
    <dataValidation type="list" allowBlank="1" showInputMessage="1" showErrorMessage="1" sqref="C5">
      <formula1>"13,20,25,30,40,50,75,100"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N21"/>
  <sheetViews>
    <sheetView showGridLines="0" view="pageBreakPreview" topLeftCell="A5" zoomScale="115" zoomScaleNormal="100" zoomScaleSheetLayoutView="115" workbookViewId="0">
      <selection activeCell="C10" sqref="C10"/>
    </sheetView>
  </sheetViews>
  <sheetFormatPr defaultColWidth="11.625" defaultRowHeight="20.100000000000001" customHeight="1" x14ac:dyDescent="0.15"/>
  <cols>
    <col min="2" max="2" width="15.25" customWidth="1"/>
    <col min="3" max="3" width="9.25" customWidth="1"/>
    <col min="6" max="6" width="15.25" customWidth="1"/>
    <col min="7" max="7" width="9.25" customWidth="1"/>
  </cols>
  <sheetData>
    <row r="1" spans="1:14" s="1" customFormat="1" ht="20.100000000000001" hidden="1" customHeight="1" x14ac:dyDescent="0.15">
      <c r="C1" s="1">
        <v>140</v>
      </c>
      <c r="D1" s="1">
        <v>149</v>
      </c>
      <c r="E1" s="1">
        <v>158</v>
      </c>
      <c r="F1" s="1">
        <v>167</v>
      </c>
      <c r="G1" s="1">
        <v>176</v>
      </c>
      <c r="H1" s="1">
        <v>185</v>
      </c>
      <c r="I1" s="1">
        <v>194</v>
      </c>
      <c r="K1" s="5">
        <v>0.08</v>
      </c>
      <c r="L1" s="5">
        <v>0.1</v>
      </c>
    </row>
    <row r="2" spans="1:14" s="3" customFormat="1" ht="39" hidden="1" customHeight="1" x14ac:dyDescent="0.15">
      <c r="A2" s="3" t="s">
        <v>0</v>
      </c>
      <c r="B2" s="4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4" t="s">
        <v>9</v>
      </c>
      <c r="K2" s="3" t="s">
        <v>10</v>
      </c>
      <c r="L2" s="3" t="s">
        <v>11</v>
      </c>
      <c r="M2" s="3" t="s">
        <v>12</v>
      </c>
      <c r="N2" s="3" t="s">
        <v>13</v>
      </c>
    </row>
    <row r="3" spans="1:14" s="1" customFormat="1" ht="20.100000000000001" hidden="1" customHeight="1" x14ac:dyDescent="0.15">
      <c r="A3" s="1">
        <f>C10</f>
        <v>22</v>
      </c>
      <c r="B3" s="2">
        <v>700</v>
      </c>
      <c r="C3" s="1">
        <f>IF($A3&lt;6,0,IF(AND($A3&gt;=6,$A3&lt;=10),($A3-5)*C$1,5*C$1))</f>
        <v>700</v>
      </c>
      <c r="D3" s="1">
        <f>IF($A3&lt;11,0,IF(AND($A3&gt;=11,$A3&lt;=20),($A3-10)*D$1,10*D$1))</f>
        <v>1490</v>
      </c>
      <c r="E3" s="1">
        <f>IF($A3&lt;21,0,IF(AND($A3&gt;=21,$A3&lt;=30),($A3-20)*E$1,10*E$1))</f>
        <v>316</v>
      </c>
      <c r="F3" s="1">
        <f>IF($A3&lt;31,0,IF(AND($A3&gt;=31,$A3&lt;=40),($A3-30)*F$1,10*F$1))</f>
        <v>0</v>
      </c>
      <c r="G3" s="1">
        <f>IF($A3&lt;41,0,IF(AND($A3&gt;=41,$A3&lt;=50),($A3-40)*G$1,10*G$1))</f>
        <v>0</v>
      </c>
      <c r="H3" s="1">
        <f>IF($A3&lt;51,0,IF(AND($A3&gt;=51,$A3&lt;=100),($A3-50)*H$1,50*H$1))</f>
        <v>0</v>
      </c>
      <c r="I3" s="1">
        <f>IF($A3&lt;101,0,IF($A3&gt;=101,($A3-100)*I$1))</f>
        <v>0</v>
      </c>
      <c r="J3" s="2">
        <f>SUM(C3:I3)</f>
        <v>2506</v>
      </c>
      <c r="K3" s="1">
        <f>ROUNDDOWN(SUM($B3,$J3)*K$1,0)</f>
        <v>256</v>
      </c>
      <c r="L3" s="1">
        <f>ROUNDDOWN(SUM($B3,$J3)*L$1,0)</f>
        <v>320</v>
      </c>
      <c r="M3" s="1">
        <f>SUM($B3,$J3,K3)</f>
        <v>3462</v>
      </c>
      <c r="N3" s="1">
        <f>SUM($B3,$J3,L3)</f>
        <v>3526</v>
      </c>
    </row>
    <row r="4" spans="1:14" ht="20.100000000000001" hidden="1" customHeight="1" x14ac:dyDescent="0.15"/>
    <row r="6" spans="1:14" ht="30.75" customHeight="1" x14ac:dyDescent="0.15">
      <c r="A6" s="55" t="s">
        <v>16</v>
      </c>
      <c r="B6" s="56"/>
      <c r="C6" s="56"/>
      <c r="D6" s="56"/>
      <c r="E6" s="56"/>
      <c r="F6" s="56"/>
      <c r="G6" s="56"/>
    </row>
    <row r="9" spans="1:14" ht="38.25" customHeight="1" thickBot="1" x14ac:dyDescent="0.2">
      <c r="A9" t="s">
        <v>14</v>
      </c>
    </row>
    <row r="10" spans="1:14" ht="38.25" customHeight="1" thickTop="1" thickBot="1" x14ac:dyDescent="0.2">
      <c r="B10" s="20" t="s">
        <v>28</v>
      </c>
      <c r="C10" s="37">
        <v>22</v>
      </c>
      <c r="D10" s="19" t="s">
        <v>15</v>
      </c>
    </row>
    <row r="11" spans="1:14" ht="38.25" customHeight="1" thickTop="1" x14ac:dyDescent="0.15"/>
    <row r="12" spans="1:14" ht="38.25" customHeight="1" x14ac:dyDescent="0.15">
      <c r="A12" s="49" t="s">
        <v>23</v>
      </c>
      <c r="B12" s="50"/>
      <c r="C12" s="51"/>
      <c r="E12" s="52" t="s">
        <v>22</v>
      </c>
      <c r="F12" s="53"/>
      <c r="G12" s="54"/>
    </row>
    <row r="13" spans="1:14" ht="38.25" customHeight="1" x14ac:dyDescent="0.15">
      <c r="A13" s="9" t="s">
        <v>40</v>
      </c>
      <c r="B13" s="7">
        <f>B3</f>
        <v>700</v>
      </c>
      <c r="C13" s="8" t="s">
        <v>19</v>
      </c>
      <c r="E13" s="9" t="s">
        <v>40</v>
      </c>
      <c r="F13" s="7">
        <f>B3</f>
        <v>700</v>
      </c>
      <c r="G13" s="8" t="s">
        <v>19</v>
      </c>
    </row>
    <row r="14" spans="1:14" ht="38.25" customHeight="1" x14ac:dyDescent="0.15">
      <c r="A14" s="9" t="s">
        <v>41</v>
      </c>
      <c r="B14" s="7">
        <f>J3</f>
        <v>2506</v>
      </c>
      <c r="C14" s="8" t="s">
        <v>19</v>
      </c>
      <c r="E14" s="9" t="s">
        <v>41</v>
      </c>
      <c r="F14" s="7">
        <f>J3</f>
        <v>2506</v>
      </c>
      <c r="G14" s="8" t="s">
        <v>19</v>
      </c>
    </row>
    <row r="15" spans="1:14" ht="38.25" customHeight="1" thickBot="1" x14ac:dyDescent="0.2">
      <c r="A15" s="10" t="s">
        <v>18</v>
      </c>
      <c r="B15" s="11">
        <f>K3</f>
        <v>256</v>
      </c>
      <c r="C15" s="12" t="s">
        <v>19</v>
      </c>
      <c r="E15" s="10" t="s">
        <v>21</v>
      </c>
      <c r="F15" s="11">
        <f>L3</f>
        <v>320</v>
      </c>
      <c r="G15" s="12" t="s">
        <v>19</v>
      </c>
    </row>
    <row r="16" spans="1:14" ht="38.25" customHeight="1" thickTop="1" x14ac:dyDescent="0.15">
      <c r="A16" s="16" t="s">
        <v>20</v>
      </c>
      <c r="B16" s="17">
        <f>M3</f>
        <v>3462</v>
      </c>
      <c r="C16" s="18" t="s">
        <v>19</v>
      </c>
      <c r="E16" s="13" t="s">
        <v>20</v>
      </c>
      <c r="F16" s="14">
        <f>N3</f>
        <v>3526</v>
      </c>
      <c r="G16" s="15" t="s">
        <v>19</v>
      </c>
    </row>
    <row r="18" spans="1:7" ht="20.100000000000001" customHeight="1" x14ac:dyDescent="0.15">
      <c r="A18" s="41" t="s">
        <v>39</v>
      </c>
    </row>
    <row r="20" spans="1:7" ht="20.100000000000001" customHeight="1" x14ac:dyDescent="0.15">
      <c r="C20" s="6" t="s">
        <v>27</v>
      </c>
      <c r="D20" t="s">
        <v>29</v>
      </c>
      <c r="G20" s="6" t="s">
        <v>24</v>
      </c>
    </row>
    <row r="21" spans="1:7" ht="20.100000000000001" customHeight="1" x14ac:dyDescent="0.15">
      <c r="D21" t="s">
        <v>25</v>
      </c>
      <c r="G21" s="6" t="s">
        <v>26</v>
      </c>
    </row>
  </sheetData>
  <sheetProtection algorithmName="SHA-512" hashValue="bB8K6TprRn2jYgjJnlQ5bh3MIc3GUo4/SIZdVqWOM9u+TmES8oRgsgBqipbvlObQJxdMoYynmDckBUgkkgmGqw==" saltValue="p5rGH/l2hCUo40OJ2WROAQ==" spinCount="100000" sheet="1" objects="1" scenarios="1" selectLockedCells="1"/>
  <mergeCells count="3">
    <mergeCell ref="A12:C12"/>
    <mergeCell ref="E12:G12"/>
    <mergeCell ref="A6:G6"/>
  </mergeCells>
  <phoneticPr fontId="3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上水道</vt:lpstr>
      <vt:lpstr>下水道</vt:lpstr>
      <vt:lpstr>下水道!Print_Area</vt:lpstr>
      <vt:lpstr>上水道!Print_Area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弥生</dc:creator>
  <cp:lastModifiedBy>栗林 弥生</cp:lastModifiedBy>
  <cp:lastPrinted>2019-09-27T02:47:11Z</cp:lastPrinted>
  <dcterms:created xsi:type="dcterms:W3CDTF">2018-09-21T04:17:28Z</dcterms:created>
  <dcterms:modified xsi:type="dcterms:W3CDTF">2019-09-27T02:47:49Z</dcterms:modified>
</cp:coreProperties>
</file>